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https://us-partner-integrations.egnyte.com/msoffice/wopi/files/50a2f27e-571a-418c-8128-445e0b5b040c/WOPIServiceId_TP_EGNYTE_PLUS/WOPIUserId_1353.ardprojects.egnyte.com/"/>
    </mc:Choice>
  </mc:AlternateContent>
  <xr:revisionPtr revIDLastSave="12" documentId="13_ncr:1_{C33E1721-2DFA-2345-B81E-ABC1B0F53668}" xr6:coauthVersionLast="47" xr6:coauthVersionMax="47" xr10:uidLastSave="{08424B65-4EDC-42BC-BC96-F6868EE8F3BB}"/>
  <workbookProtection workbookAlgorithmName="SHA-512" workbookHashValue="hEf4gXHvQJ4mKcWUroDOywrqRYoiU/vDoErX4GfqipMHLnmegcqYnnwQQnfDll5CWEvyKIdxSGgEkx7FWKPAyw==" workbookSaltValue="U7Y+zjwgMT06uqvdosD4gw==" workbookSpinCount="100000" lockStructure="1"/>
  <bookViews>
    <workbookView xWindow="-28920" yWindow="-2325" windowWidth="29040" windowHeight="15840" xr2:uid="{AB304F10-1E99-4EC7-93A9-30E47B3D86CC}"/>
  </bookViews>
  <sheets>
    <sheet name="Dashboard" sheetId="7" r:id="rId1"/>
    <sheet name="C1 - Planificacion" sheetId="11" r:id="rId2"/>
    <sheet name="C2 - Política y Marco Legal" sheetId="10" r:id="rId3"/>
    <sheet name="C3 - Gestión financiera" sheetId="5" r:id="rId4"/>
    <sheet name="C4 - Service Delivery(original)" sheetId="2" state="hidden" r:id="rId5"/>
    <sheet name="C6 Private Sector Engagmnt" sheetId="4" state="hidden" r:id="rId6"/>
    <sheet name="Gender Equity" sheetId="8" state="hidden" r:id="rId7"/>
    <sheet name="C4 - Prestación de servicios" sheetId="9" r:id="rId8"/>
    <sheet name="C5 - Recursos humanos" sheetId="6" r:id="rId9"/>
    <sheet name="C6 - Participación de la comuni" sheetId="3" r:id="rId10"/>
    <sheet name="Confirm" sheetId="12" state="hidden" r:id="rId11"/>
  </sheets>
  <definedNames>
    <definedName name="_Hlk74757886" localSheetId="1">'C1 - Planificacion'!$H$9</definedName>
    <definedName name="_Hlk74764884" localSheetId="2">'C2 - Política y Marco Legal'!$H$3</definedName>
    <definedName name="_Hlk90368369" localSheetId="0">Dashboard!$G$17</definedName>
    <definedName name="Confirm">Confirm!$A$2:$A$4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 i="9" l="1"/>
  <c r="S33" i="5"/>
  <c r="Q4" i="5"/>
  <c r="Q22" i="11"/>
  <c r="S43" i="3"/>
  <c r="S42" i="3"/>
  <c r="S41" i="3"/>
  <c r="S40" i="3"/>
  <c r="S39" i="3"/>
  <c r="S38" i="3"/>
  <c r="S37" i="3"/>
  <c r="S36" i="3"/>
  <c r="S35" i="3"/>
  <c r="S34" i="3"/>
  <c r="N3" i="11"/>
  <c r="N4" i="11"/>
  <c r="N5" i="11"/>
  <c r="Q4" i="11"/>
  <c r="N6" i="11"/>
  <c r="N7" i="11"/>
  <c r="N8" i="11"/>
  <c r="N9" i="11"/>
  <c r="Q7" i="11"/>
  <c r="N10" i="11"/>
  <c r="N11" i="11"/>
  <c r="N12" i="11"/>
  <c r="N13" i="11"/>
  <c r="Q11" i="11"/>
  <c r="N14" i="11"/>
  <c r="N15" i="11"/>
  <c r="N16" i="11"/>
  <c r="N17" i="11"/>
  <c r="N18" i="11"/>
  <c r="Q16" i="11"/>
  <c r="N19" i="11"/>
  <c r="N20" i="11"/>
  <c r="N21" i="11"/>
  <c r="N22" i="11"/>
  <c r="N23" i="11"/>
  <c r="N24" i="11"/>
  <c r="N25" i="11"/>
  <c r="N26" i="11"/>
  <c r="N27" i="11"/>
  <c r="N28" i="11"/>
  <c r="N29" i="11"/>
  <c r="N30" i="11"/>
  <c r="Q28" i="11"/>
  <c r="N31" i="11"/>
  <c r="N32" i="11"/>
  <c r="Q31" i="11"/>
  <c r="N33" i="11"/>
  <c r="N34" i="11"/>
  <c r="N35" i="11"/>
  <c r="Q34" i="11"/>
  <c r="N36" i="11"/>
  <c r="N37" i="11"/>
  <c r="N38" i="11"/>
  <c r="Q36" i="11"/>
  <c r="Q39" i="11"/>
  <c r="Q1" i="11"/>
  <c r="C6" i="7"/>
  <c r="H39" i="11"/>
  <c r="B6" i="7"/>
  <c r="H31" i="3"/>
  <c r="R1" i="3"/>
  <c r="R1" i="6"/>
  <c r="H39" i="9"/>
  <c r="R1" i="9"/>
  <c r="H27" i="5"/>
  <c r="R1" i="5"/>
  <c r="H33" i="10"/>
  <c r="R1" i="10"/>
  <c r="R1" i="11"/>
  <c r="O2" i="6"/>
  <c r="N4" i="6"/>
  <c r="N5" i="6"/>
  <c r="N6" i="6"/>
  <c r="N7" i="6"/>
  <c r="N8" i="6"/>
  <c r="N9" i="6"/>
  <c r="N10" i="6"/>
  <c r="N11" i="6"/>
  <c r="N12" i="6"/>
  <c r="N13" i="6"/>
  <c r="N14" i="6"/>
  <c r="N15" i="6"/>
  <c r="N16" i="6"/>
  <c r="N17" i="6"/>
  <c r="N18" i="6"/>
  <c r="N19" i="6"/>
  <c r="N20" i="6"/>
  <c r="N21" i="6"/>
  <c r="N22" i="6"/>
  <c r="N23" i="6"/>
  <c r="N24" i="6"/>
  <c r="N25" i="6"/>
  <c r="N26" i="6"/>
  <c r="N3" i="6"/>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3" i="9"/>
  <c r="N4" i="5"/>
  <c r="N5" i="5"/>
  <c r="N6" i="5"/>
  <c r="N7" i="5"/>
  <c r="N8" i="5"/>
  <c r="N9" i="5"/>
  <c r="N10" i="5"/>
  <c r="N11" i="5"/>
  <c r="N12" i="5"/>
  <c r="N13" i="5"/>
  <c r="N14" i="5"/>
  <c r="N15" i="5"/>
  <c r="N16" i="5"/>
  <c r="N17" i="5"/>
  <c r="N18" i="5"/>
  <c r="N19" i="5"/>
  <c r="N20" i="5"/>
  <c r="N21" i="5"/>
  <c r="N22" i="5"/>
  <c r="N23" i="5"/>
  <c r="N24" i="5"/>
  <c r="N25" i="5"/>
  <c r="N26" i="5"/>
  <c r="N3" i="5"/>
  <c r="N3" i="10"/>
  <c r="N4" i="10"/>
  <c r="N5" i="10"/>
  <c r="N6" i="10"/>
  <c r="N7" i="10"/>
  <c r="N8" i="10"/>
  <c r="N9" i="10"/>
  <c r="N10" i="10"/>
  <c r="N11" i="10"/>
  <c r="N12" i="10"/>
  <c r="N13" i="10"/>
  <c r="N14" i="10"/>
  <c r="N15" i="10"/>
  <c r="N16" i="10"/>
  <c r="N17" i="10"/>
  <c r="N18" i="10"/>
  <c r="Q18" i="10"/>
  <c r="W41" i="10"/>
  <c r="N19" i="10"/>
  <c r="N20" i="10"/>
  <c r="N21" i="10"/>
  <c r="N22" i="10"/>
  <c r="N23" i="10"/>
  <c r="N24" i="10"/>
  <c r="N25" i="10"/>
  <c r="N26" i="10"/>
  <c r="N27" i="10"/>
  <c r="N28" i="10"/>
  <c r="N29" i="10"/>
  <c r="N30" i="10"/>
  <c r="N31" i="10"/>
  <c r="N32" i="10"/>
  <c r="Q32" i="10"/>
  <c r="N39" i="11"/>
  <c r="N4" i="3"/>
  <c r="N5" i="3"/>
  <c r="N6" i="3"/>
  <c r="N7" i="3"/>
  <c r="N8" i="3"/>
  <c r="N9" i="3"/>
  <c r="N10" i="3"/>
  <c r="N11" i="3"/>
  <c r="N12" i="3"/>
  <c r="N13" i="3"/>
  <c r="N14" i="3"/>
  <c r="N15" i="3"/>
  <c r="Q14" i="3"/>
  <c r="W37" i="3"/>
  <c r="N16" i="3"/>
  <c r="N17" i="3"/>
  <c r="N18" i="3"/>
  <c r="N19" i="3"/>
  <c r="N20" i="3"/>
  <c r="N21" i="3"/>
  <c r="N22" i="3"/>
  <c r="N23" i="3"/>
  <c r="N24" i="3"/>
  <c r="N25" i="3"/>
  <c r="N26" i="3"/>
  <c r="N27" i="3"/>
  <c r="Q26" i="3"/>
  <c r="W41" i="3"/>
  <c r="X41" i="3"/>
  <c r="N28" i="3"/>
  <c r="N29" i="3"/>
  <c r="N30" i="3"/>
  <c r="Q30" i="3"/>
  <c r="W43" i="3"/>
  <c r="X43" i="3"/>
  <c r="N3" i="3"/>
  <c r="M2" i="6"/>
  <c r="O2" i="3"/>
  <c r="J28" i="11"/>
  <c r="J23" i="11"/>
  <c r="J115" i="11" s="1"/>
  <c r="J7" i="11"/>
  <c r="J11" i="11"/>
  <c r="J16" i="11"/>
  <c r="J28" i="9"/>
  <c r="J23" i="9"/>
  <c r="J18" i="10"/>
  <c r="R2" i="3"/>
  <c r="R2" i="6"/>
  <c r="R2" i="9"/>
  <c r="R2" i="5"/>
  <c r="R2" i="10"/>
  <c r="J25" i="10"/>
  <c r="Q13" i="6"/>
  <c r="W30" i="6"/>
  <c r="Q16" i="6"/>
  <c r="W31" i="6"/>
  <c r="Q20" i="6"/>
  <c r="W32" i="6"/>
  <c r="Q25" i="6"/>
  <c r="W34" i="6"/>
  <c r="Q5" i="6"/>
  <c r="W28" i="6"/>
  <c r="Q7" i="6"/>
  <c r="W29" i="6"/>
  <c r="X29" i="6"/>
  <c r="Q11" i="9"/>
  <c r="W43" i="9"/>
  <c r="Q37" i="9"/>
  <c r="W48" i="9"/>
  <c r="Q11" i="5"/>
  <c r="W31" i="5"/>
  <c r="Q23" i="5"/>
  <c r="W34" i="5"/>
  <c r="N27" i="5"/>
  <c r="Q10" i="10"/>
  <c r="W38" i="10"/>
  <c r="X38" i="10"/>
  <c r="Q3" i="10"/>
  <c r="W35" i="10"/>
  <c r="G4" i="5"/>
  <c r="G5" i="5"/>
  <c r="G6" i="5"/>
  <c r="G7" i="5"/>
  <c r="G8" i="5"/>
  <c r="G9" i="5"/>
  <c r="G10" i="5"/>
  <c r="G11" i="5"/>
  <c r="G12" i="5"/>
  <c r="G13" i="5"/>
  <c r="G14" i="5"/>
  <c r="G15" i="5"/>
  <c r="G16" i="5"/>
  <c r="G17" i="5"/>
  <c r="G18" i="5"/>
  <c r="G19" i="5"/>
  <c r="G20" i="5"/>
  <c r="G21" i="5"/>
  <c r="G22" i="5"/>
  <c r="G23" i="5"/>
  <c r="G24" i="5"/>
  <c r="G25" i="5"/>
  <c r="G26" i="5"/>
  <c r="B2" i="9"/>
  <c r="P2" i="3"/>
  <c r="P2" i="6"/>
  <c r="P2" i="9"/>
  <c r="P2" i="5"/>
  <c r="P2" i="10"/>
  <c r="Q2" i="3"/>
  <c r="L2" i="3"/>
  <c r="M2" i="3"/>
  <c r="N2" i="3"/>
  <c r="I2" i="3"/>
  <c r="J2" i="3"/>
  <c r="K2" i="3"/>
  <c r="Q2" i="6"/>
  <c r="L2" i="6"/>
  <c r="N2" i="6"/>
  <c r="I2" i="6"/>
  <c r="J2" i="6"/>
  <c r="K2" i="6"/>
  <c r="L2" i="9"/>
  <c r="M2" i="9"/>
  <c r="N2" i="9"/>
  <c r="O2" i="9"/>
  <c r="Q2" i="9"/>
  <c r="I2" i="9"/>
  <c r="J2" i="9"/>
  <c r="K2" i="9"/>
  <c r="M2" i="5"/>
  <c r="N2" i="5"/>
  <c r="O2" i="5"/>
  <c r="Q2" i="5"/>
  <c r="L2" i="5"/>
  <c r="K2" i="5"/>
  <c r="M2" i="10"/>
  <c r="O2" i="10"/>
  <c r="Q2" i="10"/>
  <c r="L4" i="10"/>
  <c r="L3" i="10"/>
  <c r="L2" i="10"/>
  <c r="K2" i="10"/>
  <c r="H2" i="10"/>
  <c r="G4" i="10"/>
  <c r="G5" i="10"/>
  <c r="G6" i="10"/>
  <c r="J3" i="3"/>
  <c r="J5" i="3"/>
  <c r="J9" i="3"/>
  <c r="J11" i="3"/>
  <c r="J12" i="3"/>
  <c r="J14" i="3"/>
  <c r="J20" i="3"/>
  <c r="J24" i="3"/>
  <c r="J26" i="3"/>
  <c r="J28" i="3"/>
  <c r="J30" i="3"/>
  <c r="J16" i="3"/>
  <c r="J25" i="6"/>
  <c r="J23" i="6"/>
  <c r="J22" i="6"/>
  <c r="J20" i="6"/>
  <c r="J19" i="6"/>
  <c r="J16" i="6"/>
  <c r="J13" i="6"/>
  <c r="J12" i="6"/>
  <c r="J5" i="6"/>
  <c r="J3" i="6"/>
  <c r="J10" i="10"/>
  <c r="J8" i="10"/>
  <c r="J32" i="10"/>
  <c r="J30" i="10"/>
  <c r="J20" i="10"/>
  <c r="J16" i="10"/>
  <c r="J13" i="10"/>
  <c r="J5" i="10"/>
  <c r="J3" i="10"/>
  <c r="J33" i="10"/>
  <c r="J31" i="11"/>
  <c r="J34" i="11"/>
  <c r="J36" i="11"/>
  <c r="J37" i="11"/>
  <c r="L31" i="3"/>
  <c r="G4" i="9"/>
  <c r="G5" i="9"/>
  <c r="G6" i="9"/>
  <c r="G4" i="11"/>
  <c r="G5" i="11"/>
  <c r="G6" i="11"/>
  <c r="G7" i="11"/>
  <c r="G8" i="11"/>
  <c r="G9" i="11"/>
  <c r="F26" i="6"/>
  <c r="I26" i="6"/>
  <c r="G4" i="3"/>
  <c r="G5" i="3"/>
  <c r="G6" i="3"/>
  <c r="G7" i="3"/>
  <c r="G8" i="3"/>
  <c r="G9" i="3"/>
  <c r="G10" i="3"/>
  <c r="G11" i="3"/>
  <c r="G12" i="3"/>
  <c r="G13" i="3"/>
  <c r="G14" i="3"/>
  <c r="G15" i="3"/>
  <c r="G16" i="3"/>
  <c r="G17" i="3"/>
  <c r="G18" i="3"/>
  <c r="G19" i="3"/>
  <c r="G20" i="3"/>
  <c r="G21" i="3"/>
  <c r="G22" i="3"/>
  <c r="G23" i="3"/>
  <c r="G24" i="3"/>
  <c r="G25" i="3"/>
  <c r="G26" i="3"/>
  <c r="G27" i="3"/>
  <c r="G28" i="3"/>
  <c r="G29" i="3"/>
  <c r="G30" i="3"/>
  <c r="G4" i="6"/>
  <c r="G5" i="6"/>
  <c r="G7" i="9"/>
  <c r="G8" i="9"/>
  <c r="G9" i="9"/>
  <c r="G10" i="9"/>
  <c r="G11" i="9"/>
  <c r="G12" i="9"/>
  <c r="G13" i="9"/>
  <c r="G14" i="9"/>
  <c r="G15" i="9"/>
  <c r="G16" i="9"/>
  <c r="G17" i="9"/>
  <c r="D2" i="3"/>
  <c r="E2" i="3"/>
  <c r="F2" i="3"/>
  <c r="G2" i="3"/>
  <c r="H2" i="3"/>
  <c r="C2" i="3"/>
  <c r="D2" i="6"/>
  <c r="E2" i="6"/>
  <c r="F2" i="6"/>
  <c r="G2" i="6"/>
  <c r="H2" i="6"/>
  <c r="C2" i="6"/>
  <c r="D2" i="9"/>
  <c r="E2" i="9"/>
  <c r="F2" i="9"/>
  <c r="G2" i="9"/>
  <c r="H2" i="9"/>
  <c r="C2" i="9"/>
  <c r="D2" i="5"/>
  <c r="E2" i="5"/>
  <c r="F2" i="5"/>
  <c r="G2" i="5"/>
  <c r="H2" i="5"/>
  <c r="I2" i="5"/>
  <c r="J2" i="5"/>
  <c r="C2" i="5"/>
  <c r="D2" i="10"/>
  <c r="E2" i="10"/>
  <c r="F2" i="10"/>
  <c r="I2" i="10"/>
  <c r="J2" i="10"/>
  <c r="C2" i="10"/>
  <c r="I38" i="11"/>
  <c r="J20" i="9"/>
  <c r="D39" i="9"/>
  <c r="E39" i="9"/>
  <c r="B2" i="3"/>
  <c r="E31" i="3"/>
  <c r="B31" i="3"/>
  <c r="E26" i="6"/>
  <c r="B39" i="9"/>
  <c r="E27" i="5"/>
  <c r="B27" i="5"/>
  <c r="E33" i="10"/>
  <c r="B2" i="10"/>
  <c r="A2" i="10"/>
  <c r="B2" i="6"/>
  <c r="B2" i="5"/>
  <c r="Q17" i="9"/>
  <c r="W44" i="9"/>
  <c r="X44" i="9"/>
  <c r="G18" i="9"/>
  <c r="G19" i="9"/>
  <c r="G20" i="9"/>
  <c r="Q11" i="3"/>
  <c r="W35" i="3"/>
  <c r="X35" i="3"/>
  <c r="J31" i="3"/>
  <c r="J7" i="5"/>
  <c r="J13" i="5"/>
  <c r="J18" i="5"/>
  <c r="J22" i="5"/>
  <c r="J6" i="5"/>
  <c r="C31" i="3"/>
  <c r="F31" i="3"/>
  <c r="C26" i="6"/>
  <c r="F39" i="9"/>
  <c r="B9" i="7"/>
  <c r="C39" i="9"/>
  <c r="F27" i="5"/>
  <c r="B8" i="7"/>
  <c r="Q7" i="5"/>
  <c r="W30" i="5"/>
  <c r="Y30" i="5"/>
  <c r="Q15" i="5"/>
  <c r="W32" i="5"/>
  <c r="Q19" i="5"/>
  <c r="W33" i="5"/>
  <c r="Q26" i="5"/>
  <c r="W35" i="5"/>
  <c r="C27" i="5"/>
  <c r="B7" i="7"/>
  <c r="F33" i="10"/>
  <c r="C33" i="10"/>
  <c r="I39" i="9"/>
  <c r="J37" i="9"/>
  <c r="J17" i="9"/>
  <c r="J11" i="9"/>
  <c r="I31" i="3"/>
  <c r="I27" i="5"/>
  <c r="J26" i="5"/>
  <c r="J3" i="5"/>
  <c r="J27" i="5"/>
  <c r="I33" i="10"/>
  <c r="G21" i="9"/>
  <c r="G22" i="9"/>
  <c r="G23" i="9"/>
  <c r="G24" i="9"/>
  <c r="G25" i="9"/>
  <c r="G26" i="9"/>
  <c r="G27" i="9"/>
  <c r="G28" i="9"/>
  <c r="G29" i="9"/>
  <c r="G30" i="9"/>
  <c r="G31" i="9"/>
  <c r="K6" i="4"/>
  <c r="H6" i="4"/>
  <c r="C1" i="4"/>
  <c r="D1" i="4"/>
  <c r="E1" i="4"/>
  <c r="F1" i="4"/>
  <c r="G1" i="4"/>
  <c r="H1" i="4"/>
  <c r="I1" i="4"/>
  <c r="J1" i="4"/>
  <c r="K1" i="4"/>
  <c r="L1" i="4"/>
  <c r="B1" i="4"/>
  <c r="J9" i="2"/>
  <c r="G9" i="2"/>
  <c r="B1" i="2"/>
  <c r="C1" i="2"/>
  <c r="D1" i="2"/>
  <c r="E1" i="2"/>
  <c r="F1" i="2"/>
  <c r="G1" i="2"/>
  <c r="H1" i="2"/>
  <c r="I1" i="2"/>
  <c r="J1" i="2"/>
  <c r="K1" i="2"/>
  <c r="A1" i="2"/>
  <c r="G32" i="9"/>
  <c r="G33" i="9"/>
  <c r="G34" i="9"/>
  <c r="G35" i="9"/>
  <c r="G36" i="9"/>
  <c r="G37" i="9"/>
  <c r="G38" i="9"/>
  <c r="G39" i="9"/>
  <c r="H26" i="6"/>
  <c r="Q22" i="6"/>
  <c r="W33" i="6"/>
  <c r="Q20" i="9"/>
  <c r="W45" i="9"/>
  <c r="Y45" i="9"/>
  <c r="Q23" i="9"/>
  <c r="W46" i="9"/>
  <c r="W42" i="9"/>
  <c r="X42" i="9"/>
  <c r="G31" i="3"/>
  <c r="G10" i="11"/>
  <c r="G11" i="11"/>
  <c r="G12" i="11"/>
  <c r="G13" i="11"/>
  <c r="G14" i="11"/>
  <c r="B11" i="7"/>
  <c r="Q28" i="9"/>
  <c r="W47" i="9"/>
  <c r="J39" i="9"/>
  <c r="G15" i="11"/>
  <c r="G16" i="11"/>
  <c r="G17" i="11"/>
  <c r="G18" i="11"/>
  <c r="G19" i="11"/>
  <c r="G20" i="11"/>
  <c r="G21" i="11"/>
  <c r="G22" i="11"/>
  <c r="G23" i="11"/>
  <c r="G24" i="11"/>
  <c r="G25" i="11"/>
  <c r="G26" i="11"/>
  <c r="G27" i="11"/>
  <c r="G28" i="11"/>
  <c r="G29" i="11"/>
  <c r="G30" i="11"/>
  <c r="G31" i="11"/>
  <c r="G32" i="11"/>
  <c r="G33" i="11"/>
  <c r="G34" i="11"/>
  <c r="G35" i="11"/>
  <c r="G36" i="11"/>
  <c r="G37" i="11"/>
  <c r="G38" i="11"/>
  <c r="J26" i="6"/>
  <c r="G6" i="6"/>
  <c r="G7" i="6"/>
  <c r="G8" i="6"/>
  <c r="G9" i="6"/>
  <c r="G10" i="6"/>
  <c r="G11" i="6"/>
  <c r="G12" i="6"/>
  <c r="G13" i="6"/>
  <c r="G14" i="6"/>
  <c r="G15" i="6"/>
  <c r="G16" i="6"/>
  <c r="G17" i="6"/>
  <c r="G18" i="6"/>
  <c r="G19" i="6"/>
  <c r="G20" i="6"/>
  <c r="G21" i="6"/>
  <c r="G22" i="6"/>
  <c r="G23" i="6"/>
  <c r="G24" i="6"/>
  <c r="G25" i="6"/>
  <c r="B10" i="7"/>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26" i="6"/>
  <c r="G33" i="10"/>
  <c r="Q3" i="3"/>
  <c r="W33" i="3"/>
  <c r="Y34" i="6"/>
  <c r="X34" i="6"/>
  <c r="Q28" i="3"/>
  <c r="W42" i="3"/>
  <c r="Q24" i="3"/>
  <c r="W40" i="3"/>
  <c r="X40" i="3"/>
  <c r="Q12" i="3"/>
  <c r="W36" i="3"/>
  <c r="Y36" i="3"/>
  <c r="Q9" i="3"/>
  <c r="W34" i="3"/>
  <c r="X34" i="3"/>
  <c r="X37" i="3"/>
  <c r="Y37" i="3"/>
  <c r="Q20" i="3"/>
  <c r="W39" i="3"/>
  <c r="Y39" i="3"/>
  <c r="Q16" i="3"/>
  <c r="W38" i="3"/>
  <c r="X38" i="3"/>
  <c r="X33" i="6"/>
  <c r="S33" i="6"/>
  <c r="Y33" i="6"/>
  <c r="X28" i="6"/>
  <c r="Y28" i="6"/>
  <c r="X32" i="6"/>
  <c r="S32" i="6"/>
  <c r="Y32" i="6"/>
  <c r="X31" i="6"/>
  <c r="Y31" i="6"/>
  <c r="X30" i="6"/>
  <c r="S30" i="6"/>
  <c r="Y30" i="6"/>
  <c r="Y29" i="6"/>
  <c r="Y46" i="9"/>
  <c r="X46" i="9"/>
  <c r="Y44" i="9"/>
  <c r="Q39" i="9"/>
  <c r="Q1" i="9"/>
  <c r="C9" i="7"/>
  <c r="D9" i="7" s="1"/>
  <c r="X45" i="9"/>
  <c r="X47" i="9"/>
  <c r="S47" i="9"/>
  <c r="Y47" i="9"/>
  <c r="X43" i="9"/>
  <c r="Y43" i="9"/>
  <c r="X48" i="9"/>
  <c r="S48" i="9"/>
  <c r="Y48" i="9"/>
  <c r="S46" i="9"/>
  <c r="Y42" i="9"/>
  <c r="S42" i="9"/>
  <c r="W49" i="9"/>
  <c r="Q27" i="5"/>
  <c r="Q1" i="5"/>
  <c r="C8" i="7"/>
  <c r="X34" i="5"/>
  <c r="Y34" i="5"/>
  <c r="Y31" i="5"/>
  <c r="X31" i="5"/>
  <c r="X35" i="5"/>
  <c r="Y35" i="5"/>
  <c r="Y32" i="5"/>
  <c r="X32" i="5"/>
  <c r="X33" i="5"/>
  <c r="Y33" i="5"/>
  <c r="X30" i="5"/>
  <c r="S30" i="5"/>
  <c r="W29" i="5"/>
  <c r="W37" i="10"/>
  <c r="X37" i="10"/>
  <c r="Q30" i="10"/>
  <c r="W44" i="10"/>
  <c r="X44" i="10"/>
  <c r="Q5" i="10"/>
  <c r="W36" i="10"/>
  <c r="Y36" i="10"/>
  <c r="Q16" i="10"/>
  <c r="W40" i="10"/>
  <c r="X40" i="10"/>
  <c r="Q13" i="10"/>
  <c r="W39" i="10"/>
  <c r="X39" i="10"/>
  <c r="Q25" i="10"/>
  <c r="W43" i="10"/>
  <c r="Y43" i="10"/>
  <c r="Q20" i="10"/>
  <c r="W42" i="10"/>
  <c r="Y42" i="10"/>
  <c r="X35" i="10"/>
  <c r="Y35" i="10"/>
  <c r="X41" i="10"/>
  <c r="Y41" i="10"/>
  <c r="Y38" i="10"/>
  <c r="W45" i="10"/>
  <c r="W49" i="11"/>
  <c r="X49" i="11"/>
  <c r="W45" i="11"/>
  <c r="X45" i="11"/>
  <c r="W47" i="11"/>
  <c r="X47" i="11"/>
  <c r="W44" i="11"/>
  <c r="X44" i="11"/>
  <c r="W42" i="11"/>
  <c r="Y42" i="11"/>
  <c r="W46" i="11"/>
  <c r="Y46" i="11"/>
  <c r="W48" i="11"/>
  <c r="X48" i="11"/>
  <c r="W43" i="11"/>
  <c r="Y43" i="11"/>
  <c r="X42" i="3"/>
  <c r="Y42" i="3"/>
  <c r="Y41" i="3"/>
  <c r="Y43" i="3"/>
  <c r="Y35" i="3"/>
  <c r="Q3" i="6"/>
  <c r="W27" i="6"/>
  <c r="Y34" i="3"/>
  <c r="Y40" i="3"/>
  <c r="X36" i="3"/>
  <c r="X39" i="3"/>
  <c r="Q31" i="3"/>
  <c r="Q1" i="3"/>
  <c r="C11" i="7"/>
  <c r="D11" i="7" s="1"/>
  <c r="Y38" i="3"/>
  <c r="S43" i="9"/>
  <c r="X49" i="9"/>
  <c r="S49" i="9"/>
  <c r="Y29" i="5"/>
  <c r="X29" i="5"/>
  <c r="X36" i="5"/>
  <c r="W36" i="5"/>
  <c r="Y40" i="10"/>
  <c r="X36" i="10"/>
  <c r="S37" i="10"/>
  <c r="Y37" i="10"/>
  <c r="Y44" i="10"/>
  <c r="Y39" i="10"/>
  <c r="Q33" i="10"/>
  <c r="Q1" i="10"/>
  <c r="C7" i="7"/>
  <c r="X43" i="10"/>
  <c r="X42" i="10"/>
  <c r="W46" i="10"/>
  <c r="X45" i="10"/>
  <c r="Y45" i="10"/>
  <c r="Y49" i="11"/>
  <c r="Y47" i="11"/>
  <c r="Y45" i="11"/>
  <c r="X42" i="11"/>
  <c r="Y44" i="11"/>
  <c r="W41" i="11"/>
  <c r="W50" i="11"/>
  <c r="Y48" i="11"/>
  <c r="X46" i="11"/>
  <c r="X43" i="11"/>
  <c r="W44" i="3"/>
  <c r="X33" i="3"/>
  <c r="Y33" i="3"/>
  <c r="Q26" i="6"/>
  <c r="Q1" i="6"/>
  <c r="C10" i="7"/>
  <c r="D10" i="7" s="1"/>
  <c r="Y27" i="6"/>
  <c r="X27" i="6"/>
  <c r="X35" i="6"/>
  <c r="W35" i="6"/>
  <c r="S43" i="11"/>
  <c r="X44" i="3"/>
  <c r="S44" i="3"/>
  <c r="S36" i="5"/>
  <c r="S29" i="5"/>
  <c r="S42" i="10"/>
  <c r="X46" i="10"/>
  <c r="S46" i="10"/>
  <c r="S44" i="10"/>
  <c r="Y41" i="11"/>
  <c r="X41" i="11"/>
  <c r="X50" i="11"/>
  <c r="S50" i="11"/>
  <c r="S33" i="3"/>
  <c r="S35" i="6"/>
  <c r="S27" i="6"/>
  <c r="S41" i="11"/>
  <c r="D6" i="7" l="1"/>
  <c r="B13" i="7"/>
  <c r="J38" i="11"/>
  <c r="D8" i="7"/>
  <c r="C13" i="7"/>
  <c r="D13" i="7"/>
  <c r="D7" i="7"/>
</calcChain>
</file>

<file path=xl/sharedStrings.xml><?xml version="1.0" encoding="utf-8"?>
<sst xmlns="http://schemas.openxmlformats.org/spreadsheetml/2006/main" count="667" uniqueCount="528">
  <si>
    <t>Component Score:</t>
  </si>
  <si>
    <t>Component Description</t>
  </si>
  <si>
    <t>Sub-Component Number</t>
  </si>
  <si>
    <t>Criterion Number</t>
  </si>
  <si>
    <t>Criteria</t>
  </si>
  <si>
    <t>Question #</t>
  </si>
  <si>
    <t>Total Possible Points Per Question             1= Yes   0=No</t>
  </si>
  <si>
    <t>Total Possible Points for each Criteria                 1= Yes   0=No</t>
  </si>
  <si>
    <t>Evidence for Criterion Questions are Often Found in These Documents</t>
  </si>
  <si>
    <t>Score for each Sub-Criteria  Items                           1= Yes   0=No</t>
  </si>
  <si>
    <t/>
  </si>
  <si>
    <t>''''''''</t>
  </si>
  <si>
    <t>''''''''''''''''''''''''''''''''''''''''''''''''''''''''''''''''''''''''''''''''''''''''''''''''''''''''''''''''''''''''''''''''''''''''''''''''''''''''''''''''''''''''''''''''''''''''''''''''''''''''''''''''''''''''''''''''''''''''''''''''''''''''''''''''''''''''''''''''''''''''''''''''''''''''''''''''''''''''''''''''''''''''''''''''''''''''''''''''''''''''''''''''''''''''''''''''''''''''''''''''''''''''''''''''''''''''''''''''''''''''''''''''''''''''''''''''''''''''''''''''''''''''''''''''''''''''''''''''''''''''''''''''''''''''''''''''''''''''''''''''''''''''''''''''''''''''''''''''''''''''''''''''''''''''''''''''''''''''''''''''''''''''''''''''''''''''''''''''''''''''''''''''''''''''''''''''''''''''''''''''''''''''''''''''''''''''''''''''''''''''''''''''''''''''''''''''''''''''''''''''''''''''''''''''''''''''''''''''''''''''''''''''''''''''''''''''''''''''''''''''''''''''''''''''''''''''''''''''</t>
  </si>
  <si>
    <t xml:space="preserve">This component measures whether the local laws and policies fulfill local government’s responsibilities in accordance with national legal requirements, strategy and policy.      </t>
  </si>
  <si>
    <t>Local laws/strategy/policy</t>
  </si>
  <si>
    <t>Organizational chart, standard operating procedures, local and national law</t>
  </si>
  <si>
    <t>Hauler Reports, Annual reports summaries, Copies of computer generated reports, violation reports, violation database</t>
  </si>
  <si>
    <t>Local law, standard operating procedures, organizational chart, reporting system</t>
  </si>
  <si>
    <t>Local law, licensing/permitting instructions, sample permits/licenses</t>
  </si>
  <si>
    <t>Local law, organizational chart, management plan</t>
  </si>
  <si>
    <t>Agreements/contracts/MOUs</t>
  </si>
  <si>
    <t>This component measures the extent to which systems are in place to administer, budget and track all 3R/SWM system expenses and revenues.</t>
  </si>
  <si>
    <t>3R/SWM plan, investment plan, cost analysis</t>
  </si>
  <si>
    <t>Annual budget, 3R/SWM plan, investment plan, financial analysis</t>
  </si>
  <si>
    <t>Accounting system, financial statements, budget</t>
  </si>
  <si>
    <t>Standard operating procedures, delegation of financial authorities, audit policies, internal budgeting guidance, required documentation to substantiate financial transactions/payments, policies for handling and withdrawing petty cash</t>
  </si>
  <si>
    <t>Position descriptions, organizational chart, financial authorities matrix, standard operating procedures</t>
  </si>
  <si>
    <t>Local law, payment collection system, financial records, SWM rate/fee schedule</t>
  </si>
  <si>
    <t>Collection of waste and recyclables and street cleaning services are universal and reliable</t>
  </si>
  <si>
    <t>Waste and recyclable collection. Cleaning of public spaces.</t>
  </si>
  <si>
    <t>All waste generators have access to waste collection services</t>
  </si>
  <si>
    <t>The local government or its designee provides waste collection services to all areas within the jurisdiction, including informal settlements, public institutions (e.g., schools, government buildings), and private entities. If municipal waste collection services are not provided to certain waste generators (e.g., large commercial establishments, industries, slaughterhouses, hospitals), private waste haulers are licensed and contracted to provide waste collection and disposal services.</t>
  </si>
  <si>
    <t>Collection map, routes, and schedule, monitoring reports of waste collection, customer complaints/reports about missed collections, direct observation of SWM operations</t>
  </si>
  <si>
    <t>Waste is collected regularly</t>
  </si>
  <si>
    <t>A waste collection routes and schedule are published and widely disseminated. All service areas are scheduled to receive waste collection at least once per week. Route planning, scheduling, and optimization has been conducted to ensure timely collection in all service areas, accounting for waste generation rates and on-site storage (i.e. container/bin size) while minimizing traffic, time, and fuel consumption. Waste is collected as scheduled. Delayed or missed collections, especially those resulting in overflowing bins, are communicated to customers and resolved promptly.</t>
  </si>
  <si>
    <t>Waste collection routes and schedule, route optimization/planning, communication protocol for missed/delayed collections</t>
  </si>
  <si>
    <t>Recyclable and residual fractions are collected separately</t>
  </si>
  <si>
    <t>Regardless of the number of material streams (e.g., dry/wet, single-stream recycling/residual, recyclables/organics/residual, etc.), source-separated materials are not comingled in collection vehicles. If a single truck collects multiple source-separated streams, it must have separate compartments for each stream. Otherwise, each stream must have its own collection vehicle, schedule, and routes. Recyclables are collected as scheduled. Delayed or missed collections, especially those resulting in overflowing bins, are communicated to customers and resolved promptly.</t>
  </si>
  <si>
    <t>Collection routes and schedule for each material stream, separate collection vehicles</t>
  </si>
  <si>
    <t>Streets and public spaces are regularly cleaned of litter</t>
  </si>
  <si>
    <t>Public events and spaces such as beaches, parks, public markets, bus stations, canal/river banks, and streets are cleared of litter regularly. Public cleaning is prioritized in areas where littering is most concentrated (e.g. city centers, public markets, festivals) and where pollution poses greatest risks to environment and human health.</t>
  </si>
  <si>
    <t>Monitoring reports of street cleaning activities, absence of litter in public spaces</t>
  </si>
  <si>
    <t>On-site waste and recyclable storage is widely available</t>
  </si>
  <si>
    <t>Waste container distribution</t>
  </si>
  <si>
    <t>Missing description</t>
  </si>
  <si>
    <t>Asset management system, distribution records</t>
  </si>
  <si>
    <t>Waste container maintenance</t>
  </si>
  <si>
    <t>Broken dumpsters/bins/skips are repaired promptly. local government proactively assesses the conditions of containers through regular monitoring and/or a citizen reporting/complaint system</t>
  </si>
  <si>
    <t>Maintenance and replacement schedule for waste containers</t>
  </si>
  <si>
    <t>Communal recycling points</t>
  </si>
  <si>
    <t>Recycling centers, mini-MRFs, waste banks exist in every neighborhood, convenient, within walking distance. Clearly marked. Staffed, as needed.</t>
  </si>
  <si>
    <t>Map of communal recyclable dropoff locations</t>
  </si>
  <si>
    <t>Operational collection vehicles are appropriate in design and number</t>
  </si>
  <si>
    <t>Need intro</t>
  </si>
  <si>
    <t>Waste collection truck specifications, maintenance records</t>
  </si>
  <si>
    <t xml:space="preserve">Collection trucks are appropriate for the local road conditions and can navigate narrow and unpaved in informal settlements, if applicable. </t>
  </si>
  <si>
    <t xml:space="preserve">Trucks are covered so waste does not spill out in transit. </t>
  </si>
  <si>
    <t xml:space="preserve">Trucks are compatible with bins/containers to facilitate loading, e.g., rear loaders for residential, skip trucks for communal dumpsters. </t>
  </si>
  <si>
    <t xml:space="preserve">Tractor trailers for transporting waste from transfer station to landfill. </t>
  </si>
  <si>
    <t>Vehicles are maintained</t>
  </si>
  <si>
    <t>3R/SWM and recycling facilities are accessible, efficient, safe, environmentally sound, and capable of handling the waste generation volumes</t>
  </si>
  <si>
    <t>3R/SWM facilities, including transfer stations, MRFs, and landfills are designed, operated, and maintained to handle incoming waste in an environmentally sound, safe, and efficient manner.</t>
  </si>
  <si>
    <t>3R/SWM facilities are located appropriately</t>
  </si>
  <si>
    <t>Site selection and new construction of transfer stations, MRFs, landfills, and other 3R/SWM facilities is determined based on several factors, including land availability, environmental impact, proximity to populated areas, and improved logistical efficiency. For example, transfer stations can significantly reduce driving time and fuel consumption if they are located optimally between collection service areas and a distant landfill. Existing 3R/SWM facilities are not located in densely populated areas or near environmentally sensitive areas.</t>
  </si>
  <si>
    <t>Site selection studies, environmental and social impact assessment, feasibility studies</t>
  </si>
  <si>
    <t>3R/SWM facilities operate within their designed capacity</t>
  </si>
  <si>
    <t>Existing 3R/SWM facilities are operating within their designed capacity for waste volumes and vehicular traffic. Waste does not accumulate at transfer stations, and recyclables do not accumulate at MRFs beyond their designed, temporary storage capacity. The total landfill capacity and the daily landfill capacity have not been exceeded. Access for collection vehicles to 3R/SWM facilities is not regularly impeded or delayed. For example, access routes at the landfill are clear and navigable so that collection vehicles can dump quickly. At transfer facility, the storage and transportation (e.g. tractor trailers) capacity does not create a backlogs or bottlenecks that results in longer wait times for collection vehicles.</t>
  </si>
  <si>
    <t>Engineering designs and capacity limits, monitoring reports of operations at each SWM facility</t>
  </si>
  <si>
    <t>3R/SWM facilities are properly equipped</t>
  </si>
  <si>
    <t>Landfills are equipped with necessary equipment, including backhoe and compacting/crawler tractors, leachate treatment systems, and weigh bridges. Transfer facilities are equipped with necessary equipment, including weigh bridges, tractor trailers, and compactors. MRFs are equipped with necessary equipment, including conveyors, sorting equipment (manual or automated), shredders, and baling machines. There are written operating manuals in the local language for all heavy equipment that are followed by operators. All heavy equipment receives regular preventative maintenance by qualified mechanics using original equipment manufacturer (OEM) parts, according to the manufacturer's instructions.</t>
  </si>
  <si>
    <t>Engineering designs, procurement of heavy equipment, operating instructions, preventative maintenance schedules</t>
  </si>
  <si>
    <t>3R/SWM facilities record waste volumes</t>
  </si>
  <si>
    <t>Weigh bridges are installed at all 3R/SWM facilities and currently operational. Weights of collection vehicles (empty and loaded) are recorded in a database and data is reported to local government daily or weekly for further analysis.</t>
  </si>
  <si>
    <t>Recent weigh bridge data</t>
  </si>
  <si>
    <t>3R/SWM facilities are environmentally compliant</t>
  </si>
  <si>
    <t>All 3R/SWM facilities underwent an environmental impact assessment prior to construction and are operated within the requirements of their environmental permits. Landfill gas is either captured for energy production or flared to reduce GHG emissions. Waste does not spill or accumulate outside of designated areas of the facility. Noises and odors are minimized if 3R/SWM facilities are adjacent to populated areas. Environmental monitoring is conducted regularly for nearby surface, ground, and effluent water quality and gas emissions. Landfills beyond capacity are decommissioned and capped.</t>
  </si>
  <si>
    <t>Environmental permits, environmental impact assessment, environmental monitoring reports</t>
  </si>
  <si>
    <t>All open dumps have been closed or upgraded</t>
  </si>
  <si>
    <t>No waste is disposed at uncontrolled open dumps. Open dumps have been closed or upgraded to a controlled dump as a short-term measure until they are replaced by a lined sanitary landfill with a leachate collection/treatment system and landfill gas capture/flaring.</t>
  </si>
  <si>
    <t>Monitoring reports of open or uncontrolled dumpsites, upgrade/closure plans for open or uncontrolled dumpsites</t>
  </si>
  <si>
    <t>Adequate facilities are provided for personnel</t>
  </si>
  <si>
    <t>Sanitary facilities consisting of adequate number of toilets and handwashing facilities are available to personnel at or in the immediate vicinity of the site, with separate facilities for men and women. There is a safe and adequate supply of drinking water for site personnel. There is a covered/indoors rest area for site personnel to take breaks away from the elements.</t>
  </si>
  <si>
    <t>Site designs, employee feedback, facility monitoring</t>
  </si>
  <si>
    <t>Emergency management</t>
  </si>
  <si>
    <t>All 3R/SWM facilities have written emergency protocols covering the most likely types of accidents or emergencies, such as landfill fires, wasteslides, medical emergencies, flooding, presence of hazardous waste, and presence of hazardous fumes/gases. Staff are trained on how to prevent and respond to emergencies. 3R/SWM facilities have communications/notification systems. 3R/SWM facilities have established points of contact with first responders.</t>
  </si>
  <si>
    <t>Emergency protocols, communication/notification systems, training completion records for employees</t>
  </si>
  <si>
    <t>3R/SWM facilities maximize resource recovery</t>
  </si>
  <si>
    <t>3R/SWM facilities extract maximum value from waste prior to landfilling, in accordance with the waste hierarchy. Recyclable materials are separated from the waste stream for further processing through private recycling workshops/scrap dealers or at a material recovery facility (MRF). The MRF has quality assurance/quality control procedures for sorting and contamination to ensure high quality outputs, including procedures for rejecting incoming and outgoing batches. Residual, non-recyclable waste is used to produce energy through technologies such as landfill gas capture and refuse derived fuel (RDF).</t>
  </si>
  <si>
    <t>QA/QC procedures, waste diversion reports/assessments</t>
  </si>
  <si>
    <t>Risk and rewards are shared by public and private sector</t>
  </si>
  <si>
    <t>The type of private sector engagement is analyzed and selected based on risks and rewards for the private and public sector. The local government maximizes use of agreements/permitting procedures/contracts that tie private sector performance -- measured as outcomes, not inputs -- to financial incentives. For example, a PPP for an MRF operator might consider recyclable sales as a principle element of the operator's compensation, incentivizing them to maximize their recovery/recycling rate. Private sector engagement could include PPPs, performance-based contracts, privatization, concessions, franchise, service contracts, and design-build-operate-transfer (DBOT), BOT, BOO contracts.  Performance-based contracts and PPP agreements are in use.</t>
  </si>
  <si>
    <t>Analysis of private sector incentives and risks, private sector contracts and agreements</t>
  </si>
  <si>
    <t>Potential private sector partners are identified and vetted</t>
  </si>
  <si>
    <t>The local government actively recruits private sector partners that have experience and expertise in 3R/SWM activities that the local government struggles to deliver on its own. The local government solicits information through the issuance of RFIs and by engaging in dialogue with potential private sector partners.</t>
  </si>
  <si>
    <t>RFIs, list of potentials partners</t>
  </si>
  <si>
    <t>Private sector partners are monitored by government officials</t>
  </si>
  <si>
    <t>Compliance with contract terms, environmental standards, etc. Verify that waste is being handled/treated/disposed as specified and reported.</t>
  </si>
  <si>
    <t>Monitoring and compliance reports, inspection reports, audit reports</t>
  </si>
  <si>
    <t>Risks to private sector investment in recycling are reduced</t>
  </si>
  <si>
    <t>The local government provides economic incentives and assistance including low-interest loans, grants, loan guarantees, or subsidies for the establishment of privately-owned facilities to manufacture finished products from post-consumer materials.</t>
  </si>
  <si>
    <t>Incentive program description</t>
  </si>
  <si>
    <t>Informal sector engagement</t>
  </si>
  <si>
    <t>Informal sector input is sought in 3R/SWM planning and decision-making</t>
  </si>
  <si>
    <t>Working group meetings/forums, minutes, agendas</t>
  </si>
  <si>
    <t>The rights of waste pickers are legally recognized and protected</t>
  </si>
  <si>
    <t>Local law</t>
  </si>
  <si>
    <t>Pathways for formalization and integration are provided to informal actors</t>
  </si>
  <si>
    <t>Employment, registration</t>
  </si>
  <si>
    <t>Formalization/integration strategy</t>
  </si>
  <si>
    <t>Informal sector activities are regulated, not prohibited</t>
  </si>
  <si>
    <t>Promotes the safety and wellbeing of waste pickers, protects the environment, limits interference in 3R/SWM operations but otherwise ??? (need input here from CCBO)</t>
  </si>
  <si>
    <t>3R/SWM charges are equitable and realistic</t>
  </si>
  <si>
    <t>The local government has conducted a willingness to pay survey that is representative of socioeconomic groups in the local government. 3R/SWM rates do not place an impractical financial burden on low-income customers. 3R/SWM rates are set in order to maximize total revenue.</t>
  </si>
  <si>
    <t>Criteria Description</t>
  </si>
  <si>
    <t>Subcriteria</t>
  </si>
  <si>
    <t>Subcriteria Description</t>
  </si>
  <si>
    <t>Total Possible Points</t>
  </si>
  <si>
    <t>CCBO Intervention Area</t>
  </si>
  <si>
    <t>Evidence</t>
  </si>
  <si>
    <t>Score</t>
  </si>
  <si>
    <t>Notes</t>
  </si>
  <si>
    <t>Gender equity and social inclusion</t>
  </si>
  <si>
    <t>Hiring and compensation practices are equitable and represantative of the community.</t>
  </si>
  <si>
    <t>Diversity in hiring</t>
  </si>
  <si>
    <t>Local 3R/SWM staffing represents the diversity of the community. Women and members of minority and marginalized social/ethnic/religious groups occupy a share of 3R/SWM positions roughly proportional to the local government's demographic breakdown. Physical work requirements (e.g. lifting and dumping waste bins) are applied objectively, not on the basis of predetermined gender norms. Female staff are not relegated exclusively to menial labor (e.g. sorting) and are represented in management/supervisory positions. Female employees are not forced out of their positions during pregnancy or after giving birth. The local government takes proactive actions to recruit women and members of marginalized groups.</t>
  </si>
  <si>
    <t>Equal pay for equal work</t>
  </si>
  <si>
    <t>Female and male 3R/SWM employees with the same position description and qualifications are compensated equally.</t>
  </si>
  <si>
    <t>Local government contracts, maps of local government collection, census records</t>
  </si>
  <si>
    <t>Local government contracts / Proof of local government collection</t>
  </si>
  <si>
    <t>Route Optimization Reports, Transfer Analysis</t>
  </si>
  <si>
    <t>Local government contracts / Records of transported materials</t>
  </si>
  <si>
    <t>Closure records, creation of enviornmentally sound facilities</t>
  </si>
  <si>
    <t>Standard Operating Procedures, Performance crieteria, annual report, customer satisfaction surveys</t>
  </si>
  <si>
    <t>This component measures the extent to which a local government has established effective and equitable human resources, structures and proecesses that are requried to competently and safely deliver 3R/SWM services.</t>
  </si>
  <si>
    <t>Staffing and management plan, documentation of institutional roles and responsibilities</t>
  </si>
  <si>
    <t>HR Reports, HR Policies</t>
  </si>
  <si>
    <t>Laws, Organization Chart, Position Descriptions</t>
  </si>
  <si>
    <t>Organizational chart, HR report</t>
  </si>
  <si>
    <t>Compensation and benefits policies, salary scale, position descriptions</t>
  </si>
  <si>
    <t>Recruitment and promotion policies and procedures, selection/promotion memos, recruitment ads</t>
  </si>
  <si>
    <t>Employee performance assessments, standard procedures for providing employee feedback, position descriptions</t>
  </si>
  <si>
    <t>Training plan, required competencies from position descriptions, onboarding procedures, training curricula</t>
  </si>
  <si>
    <t>Occupational safety and health policies, direct observation of SWM operations</t>
  </si>
  <si>
    <t>Leave policy, medical/accident insurance policy, Investigative reports, safety benchmarks, occupational safety and health policies</t>
  </si>
  <si>
    <t>Complaint reporting system, resolution of employee complaints</t>
  </si>
  <si>
    <t>This component measures the extent to which an LG has engaged citizens and civil society groups (including women) in the 3R/SWM planning and implementation process and incorporated their input into the design and monitoring of the system.</t>
  </si>
  <si>
    <t>MOUs with civil society organizations, Meeting agenda, attendance, and minutes</t>
  </si>
  <si>
    <t>3R/SWM committee meeting agendas and minutes</t>
  </si>
  <si>
    <t>3R/SWM committee meeting agendas, minutes, presentations, and progress/performance reports</t>
  </si>
  <si>
    <t>Survey report, meeting agenda, attendance, and minutes, Site selection document, engineering designs, environmental and social impact assessment</t>
  </si>
  <si>
    <t>Citizen reporting system</t>
  </si>
  <si>
    <t>Survey report, 3R/SWM plan (for target)</t>
  </si>
  <si>
    <t>Collection schedule and communal collection map is published and distributed, Research documents, Website, pamphlets, communication plan, Campaign materials</t>
  </si>
  <si>
    <t>Communication strategy, outreach materials, events</t>
  </si>
  <si>
    <t>Communication plan, local law</t>
  </si>
  <si>
    <t>Local law, enforcement reports</t>
  </si>
  <si>
    <t>Enforcement strategy, Communication Plan</t>
  </si>
  <si>
    <t>9</t>
  </si>
  <si>
    <t>Total</t>
  </si>
  <si>
    <t>1</t>
  </si>
  <si>
    <t>18-21</t>
  </si>
  <si>
    <t>26-27</t>
  </si>
  <si>
    <t>1-3</t>
  </si>
  <si>
    <t>4-7</t>
  </si>
  <si>
    <t>8-10</t>
  </si>
  <si>
    <t>11-15</t>
  </si>
  <si>
    <t>16-19</t>
  </si>
  <si>
    <t>20-23</t>
  </si>
  <si>
    <t>1-8</t>
  </si>
  <si>
    <t>9-14</t>
  </si>
  <si>
    <t>15-17</t>
  </si>
  <si>
    <t>18-20</t>
  </si>
  <si>
    <t>21-25</t>
  </si>
  <si>
    <t>26-34</t>
  </si>
  <si>
    <t>35-36</t>
  </si>
  <si>
    <t>1-2</t>
  </si>
  <si>
    <t>3-4</t>
  </si>
  <si>
    <t>11-13</t>
  </si>
  <si>
    <t>18-19</t>
  </si>
  <si>
    <t>1-6</t>
  </si>
  <si>
    <t>7-8</t>
  </si>
  <si>
    <t>10-11</t>
  </si>
  <si>
    <t>12-13</t>
  </si>
  <si>
    <t>14-17</t>
  </si>
  <si>
    <t>22-23</t>
  </si>
  <si>
    <t>24-25</t>
  </si>
  <si>
    <t>17-20</t>
  </si>
  <si>
    <t>27-29</t>
  </si>
  <si>
    <t>30</t>
  </si>
  <si>
    <t>21-26</t>
  </si>
  <si>
    <t>2-4</t>
  </si>
  <si>
    <t>5-7</t>
  </si>
  <si>
    <t>8-9</t>
  </si>
  <si>
    <t>10-12</t>
  </si>
  <si>
    <t>13-15</t>
  </si>
  <si>
    <t>16</t>
  </si>
  <si>
    <t>5-10</t>
  </si>
  <si>
    <t>20-22</t>
  </si>
  <si>
    <t>8-11</t>
  </si>
  <si>
    <t>12-16</t>
  </si>
  <si>
    <t>17-24</t>
  </si>
  <si>
    <t>25-28</t>
  </si>
  <si>
    <t>29-30</t>
  </si>
  <si>
    <t>31-33</t>
  </si>
  <si>
    <t>34-36</t>
  </si>
  <si>
    <t>24</t>
  </si>
  <si>
    <t>Tiene un proceso de planificación transparente e inclusivo</t>
  </si>
  <si>
    <t>Este componente mide si el gobierno local ha desarrollado un proceso para elaborar un plan de residuos sólidos con el siguiente enfoque: 1) Incluye una amplia contribución de las partes interesadas; 2) se basa en datos e investigaciones; y 3) Anticipa el seguimiento y la evaluación futura.</t>
  </si>
  <si>
    <t>Se buscó un amplio aporte de las partes interesadas, y se incluyó</t>
  </si>
  <si>
    <t>Se llevó a cabo con información, datos y análisis de investigaciones sólidas.</t>
  </si>
  <si>
    <t>Tiene un Plan 3R/GRS integral, estratégico y aprobado a largo Plazo</t>
  </si>
  <si>
    <t>Este componente mide hasta qué punto un gobierno local ha establecido un plan integral y estratégico de gestión de residuos sólidos que: 1) Establece prioridades y objetivos; 2) Describe el sistema 3R/GRS actual; 3) Describa el futuro sistema de recolección y/o transferencia; 4) Describe el futuro sistema de disposición final y tratamiento; 5) Describe los sistemas para reducir y reutilizar los residuos; 6) Describe una estrategia financiera; y 7) Describe las estrategias de implementación administrativa.</t>
  </si>
  <si>
    <t>Se definen prioridades, objetivos y metas a mediano y largo plazo (hasta 10 años)</t>
  </si>
  <si>
    <t>Se describe en forma integral, clara y completa el sistema 3R/GRS actual.</t>
  </si>
  <si>
    <t>Se describen las acciones futuras para crear una recolección y/o transferencia eficiente y efectiva para los residuos generados y residuos aprovechables/reciclables segregados</t>
  </si>
  <si>
    <t>Se describen las futuras instalaciones de disposición final y tratamiento.</t>
  </si>
  <si>
    <t>Se establecen planes futuros para la reducción y reutilización de residuos</t>
  </si>
  <si>
    <t>Se identifica una estrategia financiera para todo el período de planificación.</t>
  </si>
  <si>
    <t>Se han descrito las estrategias administrativas para implementar el plan 3R/GRS</t>
  </si>
  <si>
    <t>Componente 1 - Planificación: Este componente mide si existe un plan completo y bien desarrollado para el sistema de residuos sólidos del gobierno local que satisfaga las necesidades de sus ciudadanos.</t>
  </si>
  <si>
    <t>Sub-Componente</t>
  </si>
  <si>
    <t>Descripción del Sub-Componente</t>
  </si>
  <si>
    <t>Criterio</t>
  </si>
  <si>
    <t>Pregunta#</t>
  </si>
  <si>
    <t>Preguntas con base a los criterios de evaluación CCBO SCIL</t>
  </si>
  <si>
    <t>Respuesta preliminar: marque si cree que la respuesta a esta pregunta es "Sí"</t>
  </si>
  <si>
    <t xml:space="preserve">Se cuenta con evidencia: marque si tiene la evidencia para demostrar que la respuesta es "Sí"                 </t>
  </si>
  <si>
    <t>Nombre de los documentos aportados como evidencia a las preguntas que fueron contestadas como "Sí"</t>
  </si>
  <si>
    <t>Puntuación del componente:</t>
  </si>
  <si>
    <t>Puntaje resumido para cada criterio
(# Respuestas "Sí")</t>
  </si>
  <si>
    <t>Componente 2 - Política y Marco Legal: Este componente mide si las leyes y políticas locales cumplen con las responsabilidades del gobierno local de acuerdo con la normativa, estrategia(s) y la(s) política(s) nacional(es).</t>
  </si>
  <si>
    <t>El marco legal y de políticas permite y apoya las prácticas 3R/GRS</t>
  </si>
  <si>
    <t>Las leyes y políticas locales de 3R/GRS se supervisan y se hacen cumplir</t>
  </si>
  <si>
    <t>Se institucionalizan las prácticas y responsabilidades locales de 3R/GRS</t>
  </si>
  <si>
    <t xml:space="preserve">Este subcomponente mide si las normas/ordenanzas, reglamentos, estatutos, y otros instrumentos normativos  permiten y apoyan las prácticas 3R/GRS. Esto incluye en que medida: 1) El marco normativo local refleja las leyes y políticas nacionales y regionales de 3R/GRS; 2) El marco normativo otorgan autoridad al gobierno local para implementar de manera efectiva un sistema 3R/GRS económica y ambientalmente razonable; 3) Las especificaciones básicas para el manejo de diferentes tipos de residuos son requeridas por las normas locales; 4) El Plan 3R/SWM es aprobado por el gobierno local; 5) El marco legal reconoce que 3R/GRS debe adherirse a una jerarquía de "mejores prácticas" de gestión de materiales; y 6) El marco legal prohíbe acciones/actividades que socavan el manejo ambientalmente seguro de residuos bajo la jurisdicción del gobierno local.
        </t>
  </si>
  <si>
    <t>Este subcomponente mide el grado en que la normatividad local sobre 3R/GRS se implementan fielmente, responsabilizando a cada parte de su rol en el sistema 3R/GRS a través de un monitoreo y aplicación diligentes. Esto incluye si: 1) el gobierno local ha asignado, autorizado y responsabilizado a sus unidades organicas para el cumplimiento y aplicación de 3R/GRS; 2) los datos 3R/GRS se recopilan, validan y utilizan para mejorar la aplicación de la normatividad; 3) Las infracciones 3R/GRS se resuelven con transparencia y se rinde cuentas sobre estas; y 4) los procedimientos de emisión de licencias/permisos 3R/GRS son eficientes y transparentes.</t>
  </si>
  <si>
    <t>Este subcomponente mide hasta qué punto las prácticas y responsabilidades de 3R/GRS dentro del gobierno local son estables año tras año. Esto incluye que: 1) Las prácticas y los procedimientos de adquisición de 3R/GRS del gobierno local sean transparentes y justos; y 2) se institucionalicen el enfoque, activos y la infraestructura del sistema 3R/GRS.</t>
  </si>
  <si>
    <t>El marco legal local refleja las leyes y políticas nacionales y regionales de 3R/GRS</t>
  </si>
  <si>
    <t>El marco legal otorgan autoridad al gobierno local para implementar de manera efectiva un sistema 3R/GRS económica y ambientalmente racional</t>
  </si>
  <si>
    <t>Las especificaciones operativas básicas para el manejo de los diferentes tipos de residuos son requeridas por el marco normativo local</t>
  </si>
  <si>
    <t>El Plan 3R/GRS es aprobado por el gobierno local</t>
  </si>
  <si>
    <t>El marco legal reconoce que 3R/GRS debe adherirse a una "mejor práctica" de un enfoque integrado de gestión de materiales</t>
  </si>
  <si>
    <t>El marco legal prohíbe acciones/actividades que socavan la gestión ambientalmente segura de los residuos en la jurisdicción del gobierno local</t>
  </si>
  <si>
    <t>Los datos sobre 3R/GRS se recopilan, validan y utilizan para mejorar la aplicación</t>
  </si>
  <si>
    <t>Hay transparencia y rendición de cuentas para la implementación y el cumplimiento de 3R/GRS</t>
  </si>
  <si>
    <t>Las prácticas y los procedimientos de adquisición de 3R/GRS son transparentes y justos</t>
  </si>
  <si>
    <t>Se institucionaliza el sistema 3R/GRS</t>
  </si>
  <si>
    <t>Componente 3 - Gestión financiera: este componente mide hasta qué punto existen sistemas para administrar, presupuestar y realizar un seguimiento de todos los gastos e ingresos del sistema 3R/GRS.</t>
  </si>
  <si>
    <t>Identificación y análisis de necesidades de financiación 3R/GRS y opciones de Financiamiento</t>
  </si>
  <si>
    <t>Establecimiento de Presupuestos Integrales 3R/GRS</t>
  </si>
  <si>
    <t>El presupuesto 3R/GRS se ejecuta fiel y eficientemente</t>
  </si>
  <si>
    <t>Este subcomponente mide si el presupuesto de 3R/GRS garantiza la ejecución de las actividades centrales de 3R/GRS y que las inversiones prioritarias reciban los recursos financieros necesarios.</t>
  </si>
  <si>
    <t>Este subcomponente mide si el presupuesto 3R/GRS se ejecuta según lo planeado, con ingresos y gastos monitoreados de acuerdo con las mejores prácticas contables.</t>
  </si>
  <si>
    <t>Se han identificado las necesidades de financiación y las fuentes de financiamiento para el sistema 3R/GRS</t>
  </si>
  <si>
    <t>El presupuesto anual 3R/GRS refleja el plan 3R/GRS y las prioridades del plan de inversión</t>
  </si>
  <si>
    <t>Las políticas financieras y los procedimientos operativos estándar están bien documentados</t>
  </si>
  <si>
    <t>Los protocolos financieros mitigan los riesgos éticos</t>
  </si>
  <si>
    <t>Los ingresos de 3R/GRS no se desvían a otras actividades que no son 3R/GRS</t>
  </si>
  <si>
    <t>Existen sistemas para cobrar y recaudar adecuadamente los ingresos de 3R/GRS</t>
  </si>
  <si>
    <t>Las finanzas son precisas, oportunas y se utilizan para administrar el Sistema 3R/GRS</t>
  </si>
  <si>
    <t>Servicio de recolección de residuos</t>
  </si>
  <si>
    <t>Procesamiento y comercialización de residuos recolectados</t>
  </si>
  <si>
    <t>Tratamiento y Disposición de Residuos No Segregados</t>
  </si>
  <si>
    <t>Desempeño y Evaluación</t>
  </si>
  <si>
    <t>Este subcomponente mide hasta qué punto se encuentran disponibles instalaciones ambiental y económicamente racionales para el procesamiento de los residuos aprovechables/reciclables (tanto biodegradables como no biodegradables) generados dentro de la jurisdicción.</t>
  </si>
  <si>
    <t>Este subcomponente mide si los residuos (no segregados) se gestionan en instalaciones ambiental y económicamente sólidas.</t>
  </si>
  <si>
    <t>Este subcomponente mide hasta qué punto el gobierno local ha monitoreado e implementado el servicio 3R/GRS.</t>
  </si>
  <si>
    <t>Todos los Hogares y los generadores no domiciliarios tienen acceso a la recolección de residuos</t>
  </si>
  <si>
    <t>La recolección de residuos domiciliarios y no domiciliarios segregados/reciclables con  ambientalmente adecuada/racional</t>
  </si>
  <si>
    <t>Se recogen residuos reusables, de construcción y demolición, peligrosos o biocontaminados</t>
  </si>
  <si>
    <t>Los residuos (no segregados) se gestionan en instalaciones ambiental y económicamente sólidas</t>
  </si>
  <si>
    <t>Se realiza el monitoreo del sistema 3R/GRS y se encuentra operando según lo planeado</t>
  </si>
  <si>
    <t>Componente 4: Prestación de servicios: este componente mide hasta qué punto un gobierno local cuenta con la infraestructura y los protocolos establecidos para brindar a todos sus ciudadanos servicios 3R/GRS confiables, equitativos y ambientalmente racionales para todos los tipos de residuos, incluidos los residuos reciclables/reutilizables.</t>
  </si>
  <si>
    <t>Componente 5 - Recursos humanos: Este componente mide si un gobierno local ha destinado los recursos humanos, estructuras y procesos efectivos y equitativos que se requieren para brindar servicios 3R/GRS de manera competente y segura.</t>
  </si>
  <si>
    <t>Dotación de personal y organización para el sistema 3R/GRS</t>
  </si>
  <si>
    <t>Administración de Recursos Humanos del sistema de 3R/GRS</t>
  </si>
  <si>
    <t>Capacitación en 3R/GRS</t>
  </si>
  <si>
    <t>Seguridad del trabajador de 3R/GRS</t>
  </si>
  <si>
    <t>Este subcomponente mide en que medida los recursos humanos y la estructura organizacional permiten que el gobierno local brinde servicios 3R/GRS de manera efectiva y lleve a cabo actividades 3R/GRS.</t>
  </si>
  <si>
    <t>Este subcomponente mide hasta qué punto existen políticas y procesos básicos de recursos humanos para el sistema 3R/GRS.</t>
  </si>
  <si>
    <t>Este subcomponente mide el grado en que los empleados de 3R/GRS están capacitados para desempeñar sus funciones correctamente.</t>
  </si>
  <si>
    <t>Este subcomponente mide si se minimizan los riesgos para la salud y la seguridad de los empleados de 3R/GRS.</t>
  </si>
  <si>
    <t>Se conocen y describen los niveles adecuados de apoyo y dotación de personal.</t>
  </si>
  <si>
    <t>¿El organigrama de 3R/GRS está actualizado, es preciso y refleja las necesidades de personal?</t>
  </si>
  <si>
    <t>Se ha asignado personal para ejecutar funciones clave de 3R/GRS</t>
  </si>
  <si>
    <t>La compensación y los beneficios para los empleados de 3R/GRS son justos</t>
  </si>
  <si>
    <t>Las políticas/procedimientos de contratación y promoción para los empleados de 3R/GRS están documentados y se siguen</t>
  </si>
  <si>
    <t>Los requisitos de capacitación 3R/GRS se establecen en función de la descripción del puesto</t>
  </si>
  <si>
    <t>Existe protección para los trabajadores 3R/GRS por riesgos/accidentes laborales</t>
  </si>
  <si>
    <t>Las quejas/agravios de los empleados de 3R/SWM se documentan y resuelven</t>
  </si>
  <si>
    <t>Componente 6 - Participación de la comunidad: Este componente mide si un gobierno local ha involucrado a los ciudadanos y grupos de la sociedad civil (incluidas las mujeres) en el proceso de planificación e implementación de 3R/GRS e incorporado sus aportes en el diseño y monitoreo del sistema.</t>
  </si>
  <si>
    <t>Participación ciudadana en la toma de decisiones, fiscalización y difusión de 3R/GRS</t>
  </si>
  <si>
    <t>Implementación de estrategias efectivas para cambiar comportamientos 3R/GRS</t>
  </si>
  <si>
    <t>Este subcomponente mide hasta qué punto la toma de decisiones, la implementación y el desempeño de 3R/GRS son transparentes e inclusivos para todos los grupos interesados.</t>
  </si>
  <si>
    <t>Este subcomponente mide hasta qué punto se han implementado estrategias efectivas para cambiar los comportamientos 3R/GRS.</t>
  </si>
  <si>
    <t>Se cuenta con un comité/grupo local de múltiples partes interesadas en 3R/GRS</t>
  </si>
  <si>
    <t>La divulgación y el compromiso con los miembros de la comunidad con respecto al sistema 3R/GRS son inclusivos y se llevan a cabo con regularidad.</t>
  </si>
  <si>
    <t>El rendimiento y el progreso de 3R/GRS se informa al público</t>
  </si>
  <si>
    <t>Se realizan evaluaciones de impacto ambiental y social cuando se consideran nuevas instalaciones 3R/GRS</t>
  </si>
  <si>
    <t>Los ciudadanos/clientes pueden presentar quejas 3R/GRS a través de un sistema municipal</t>
  </si>
  <si>
    <t>Se buscan y miden las percepciones y la satisfacción de los ciudadanos sobre los servicios 3R/SWM</t>
  </si>
  <si>
    <t>Se publican y difunden ampliamente los horarios de recolección, la ubicación de los puntos de eliminación/reciclaje y las reglas de la separación de residuos en la fuente.</t>
  </si>
  <si>
    <t>Se utilizan múltiples canales de difusión para llegar a una amplia audiencia 3R/GRS</t>
  </si>
  <si>
    <t>La implementación de nuevas Normas locales de 3R/SWM esta acompañada de un plan de comunicación para el cambio de comportamiento</t>
  </si>
  <si>
    <t>Los infractores de 3R/SWM reciben educación para corregir sus comportamientos</t>
  </si>
  <si>
    <t>Los datos de monitoreo e implementación de 3R/GRS se utilizan para elaborar/guiar las comunicaciones sobre 3R/GRS</t>
  </si>
  <si>
    <t>¿Los actores locales de 3R/GRS han brindado aportes en el proceso de planificación e incluyen no solamente representantes gubernamentales y empresariales? (es decir recolectores de residuos (operarios de limpieza, recicladores, entre otros) formales / informales, a la sociedad civil, a mujeres, a generadores domiciliarios, etc.?</t>
  </si>
  <si>
    <t>¿Se abordaron los comentarios planteados por los actores locales en el borrador y en los planes finales de 3R / GRS del gobierno local?</t>
  </si>
  <si>
    <t>¿Se han proyectado las cantidades de residuos generados dentro de la jurisdicción local cada año durante la vigencia del plan local de 3R / GRS, tomando en cuenta los aumentos de población y otros factores?</t>
  </si>
  <si>
    <t>¿Se ha realizado una proyección de residuos generados localmente que describa los tipos (utilizando datos de caracterización de residuos) y las cantidades de residuos que deberán ser recogidos, procesados y dispuestos cada año durante la vigencia del plan?</t>
  </si>
  <si>
    <t>¿Se han investigado y comparado las tecnologías 3R / GRS, para considerar opciones factibles en el plan local de 3R / GRS?</t>
  </si>
  <si>
    <t>¿Las prioridades, los objetivos y las metas del plan local de 3R / GRS están de acuerdo con lo establecido a nivel nacional y regional?</t>
  </si>
  <si>
    <t>¿Se ha establecido una meta en el plan local 3R/SWM para la cantidad o el porcentaje de generadores de residuos a los que se les brindará el servicio de recolección de acuerdo con el tipo de residuos que la ley exige recolectar?</t>
  </si>
  <si>
    <t>¿Se ha establecido en el plan local de 3R / GRS una meta de recuperación / reciclaje de residuos?</t>
  </si>
  <si>
    <t>¿Se ha establecido en el plan local de 3R / GRS una meta de tratamiento / disposición sanitaria?</t>
  </si>
  <si>
    <t>¿Están descritos en el plan 3R/GRS los sistemas actuales de recolección y transporte de residuos no aprovechables y aprovechables/reciclables?</t>
  </si>
  <si>
    <t>¿Se describe en el plan local 3R / GRS el sistema actual de disposición final de residuos, incluidas las áreas degradadas por residuos sólidos?</t>
  </si>
  <si>
    <t>¿Se describen en el plan local de 3R / GRS las iniciativas actuales para reutilizar y reducir los materiales que podrían convertirse en residuos?</t>
  </si>
  <si>
    <t>¿Se describe en el plan local de 3R / GRS un inventario de la infraestructura 3R / GRS existente, incluidos los mercados de materiales reciclables?</t>
  </si>
  <si>
    <t xml:space="preserve">¿Se describen en el plan local de 3R / GRS los ingresos y costos actuales del gobierno local para el sistema 3R / GRS? </t>
  </si>
  <si>
    <t>¿Se describen en el plan local de 3R / GRS las cantidades de residuos no aprovechables que se recolectarán anualmente durante el periodo de planificación?</t>
  </si>
  <si>
    <t>¿Se describen en el plan local 3R / GRS los tipos de materiales reciclables y comercializables que serán segregados para su recolección?</t>
  </si>
  <si>
    <t>¿Existe en el plan local de 3R / GRS una descripción de cómo el gobierno local mejorará la recolección de residuos no aprovechables y residuos aprovechables/reciclables durante el periodo de planificación (es decir, ampliación de la cobertura, recolección puerta a puerta, transporte de los residuos desde puntos de transferencia u otros medios de recolección)?</t>
  </si>
  <si>
    <t>¿Se describe en el plan local de 3R / GRS la frecuencia de recolección durante el período de planificación?</t>
  </si>
  <si>
    <t>¿Se incluye en el plan local de 3R / GRS un mapa de las zonas de recolección (áreas que identifican las rutas de recolección para cada día durante el período de planificación)?</t>
  </si>
  <si>
    <t>¿Se describe en el plan local de 3R / GRS el personal para realizar la recolección durante el período de planificación en cada zona (empleados públicos, transportistas privados, recolectores informales o generadores)?</t>
  </si>
  <si>
    <t>¿El plan local de 3R / GRS determina si las instalaciones de procesamiento y los mercados existentes pueden manejar las cantidades de residuos aprovechables/reciclables que se planea recolectar?</t>
  </si>
  <si>
    <t>¿Se tienen en cuenta en el plan local de 3R / GRS aquellos que son desplazados por el plan (es decir, recolectores informales de residuos, segregadores en el sitio de disposición final, etc.)?</t>
  </si>
  <si>
    <t>¿Se sabe y se describe en el plan local de 3R / GRS por cuánto tiempo más los sitios existentes pueden seguir aceptando residuos?</t>
  </si>
  <si>
    <r>
      <t>¿Se describen las necesidades futuras de disposición final</t>
    </r>
    <r>
      <rPr>
        <b/>
        <sz val="11"/>
        <color theme="1"/>
        <rFont val="Gill Sans MT"/>
        <family val="2"/>
      </rPr>
      <t xml:space="preserve"> </t>
    </r>
    <r>
      <rPr>
        <sz val="11"/>
        <color theme="1"/>
        <rFont val="Gill Sans MT"/>
        <family val="2"/>
      </rPr>
      <t>(infraestructuras) en el plan local de 3R / GRS?</t>
    </r>
  </si>
  <si>
    <t>¿Se identificaron en el plan local de 3R / GRS las tecnologías para futuras opciones ambientalmente amigables de disposición / tratamiento / aprovechamiento (es decir, relleno sanitario, planta de conversión de residuos en energía, opciones de transformación, etc.)?</t>
  </si>
  <si>
    <t>¿Se analizaron y describieron las acciones para la reducción de residuos en el plan local de 3R / GRS?</t>
  </si>
  <si>
    <t>¿Se analizaron y describieron las acciones para la reutilización de residuos en el plan local de 3R / GRS?</t>
  </si>
  <si>
    <t>¿Se han proyectado durante el periodo de planificación los costos de operación e infraestructura de los futuros sistemas locales 3R / GRS?</t>
  </si>
  <si>
    <t>¿Se han identificado en el plan local 3R / GRS otros costos más allá de aquellos vinculados a la prestación del servicio; como costos de educación, comunicación, facturación, gestión de quejas, fiscalización, capacitación del personal, tecnología de la información, etc; del sistema 3R / GRS?</t>
  </si>
  <si>
    <t>¿Se ha identificado en el plan local de 3R / GRS un método/estrategia para financiar los costos netos estimados del sistema 3R / GRS para todo el período de planificación?</t>
  </si>
  <si>
    <t>¿Se describe en el plan local de 3R / GRS la forma en que se comunicará a los actores locales la implementación del plan aprobado?</t>
  </si>
  <si>
    <t>¿Se identifican la secuencia y el tiempo aproximado de las actividades e inversiones (es decir, un cronograma de implementación) en el plan local de 3R / GRS?</t>
  </si>
  <si>
    <t>¿Se desarrolló un plan de monitoreo que describa la recopilación, el análisis y la presentación de informes regulares de datos para cada indicador considerado en el plan 3R/SWM del gobierno local?</t>
  </si>
  <si>
    <t>¿Ha establecido el gobierno local un comité / junta de residuos sólidos para supervisar el sistema de 3R/GRS, incluyendo el proceso de su planificación?</t>
  </si>
  <si>
    <r>
      <t>¿Las leyes y políticas locales apoyan y están alineadas</t>
    </r>
    <r>
      <rPr>
        <sz val="11"/>
        <color rgb="FFFF0000"/>
        <rFont val="Gill Sans MT"/>
        <family val="2"/>
      </rPr>
      <t xml:space="preserve"> </t>
    </r>
    <r>
      <rPr>
        <sz val="11"/>
        <color theme="1"/>
        <rFont val="Gill Sans MT"/>
        <family val="2"/>
      </rPr>
      <t>con las leyes, planes y prioridades nacionales y provinciales de 3R / GRS?</t>
    </r>
  </si>
  <si>
    <t>¿Existe un marco normativo (ordenanzas u otros) o políticas locales que permitan que el gobierno local cobre tasas / tarifas por los servicios de gestión de residuos?</t>
  </si>
  <si>
    <t>¿Existe un marco normativo (ordenanzas u otros) o políticas locales que permitan que el gobierno local otorgue licencias empresas/personas para realizar servicios relacionados con los residuos (es decir, recolección de residuos, operación de infraestructura de residuos)?</t>
  </si>
  <si>
    <t>¿Existe un marco normativo (ordenanzas u otros) o políticas locales para otorgar a los funcionarios ambientales u otros puestos dentro del gobierno local (quienes son responsables de hacer cumplir las leyes 3R / GRS) la autoridad para emitir sanciones/multas de 3R / GRS?</t>
  </si>
  <si>
    <t>¿Existe un marco normativo (ordenanzas u otros) o políticas locales que requieran que los hogares manejen adecuadamente los residuos (por ejemplo, residuos no aprovechables, aprovechables (orgánicos e inorgánicos)) que generan?</t>
  </si>
  <si>
    <t>¿El marco normativo o políticas locales requieren que los generadores no domiciliarios manejen adecuadamente los residuos (por ejemplo, residuos no aprovechables, aprovechables (orgánicos e inorgánicos)) que generan?</t>
  </si>
  <si>
    <t>¿El marco normativo o políticas locales exigen la segregación y la eliminación apropiada de residuos especiales (específicamente residuos peligrosos, biocontaminados, y de construcción y demolición)?</t>
  </si>
  <si>
    <t>¿Tiene el gobierno local una política que requiere que se busque la opinión/retroalimentación de los ciudadanos / partes interesadas durante el proceso de planificación de 3R / GRS?</t>
  </si>
  <si>
    <t>¿Tiene el gobierno local una política que requiera que el plan de 3R / GRS sea aprobado formalmente?</t>
  </si>
  <si>
    <t>¿Existe un marco normativo (ordenanzas u otros) o políticas locales que apoyen e incentiven la prevención de la generación de residuos (reducción en la fuente)?</t>
  </si>
  <si>
    <t>¿Existe un marco normativo (ordenanzas u otros) o políticas locales que incentiven o requieran que los residuos se recuperen para su reciclaje (incluido los residuos orgánicos)?</t>
  </si>
  <si>
    <t>¿Existe un marco normativo (ordenanzas u otros) o políticas locales que incentiven o requieran tecnologías alternativas para tratar / procesar residuos que no se pueden reducir, reutilizar o reciclar?</t>
  </si>
  <si>
    <t>¿Existe un marco normativo (ordenanzas u otros) o políticas locales que prohíban botar residuos y establezcan sanciones por dicha acción?</t>
  </si>
  <si>
    <t>¿Existe un marco normativo (ordenanzas u otros) o políticas locales que prohíban la quema al aire libre de residuos en propiedad pública o privada?</t>
  </si>
  <si>
    <r>
      <t>¿</t>
    </r>
    <r>
      <rPr>
        <sz val="11"/>
        <color theme="1"/>
        <rFont val="Gill Sans MT"/>
        <family val="2"/>
      </rPr>
      <t xml:space="preserve">Existe un marco normativo (ordenanzas u otros) </t>
    </r>
    <r>
      <rPr>
        <sz val="11"/>
        <color rgb="FF000000"/>
        <rFont val="Gill Sans MT"/>
        <family val="2"/>
      </rPr>
      <t>o políticas locales que prohíban la descarga de residuos en terrenos baldíos o en vías fluviales sin autorización especial?</t>
    </r>
  </si>
  <si>
    <t>¿Ha designado el gobierno local una unidad con la responsabilidad y autoridad para la implementación, supervisión, cumplimiento y monitoreo del sistema 3R / GRS (por ejemplo, gerencia ambiental)?</t>
  </si>
  <si>
    <t>¿El gobierno local cuenta con información sobre las cantidades de todos los residuos generados (sin segregación) que se recolectan de los generadores?</t>
  </si>
  <si>
    <r>
      <t>¿El gobierno local cuenta con información sobre las cantidades de todos los residuos aprovechables/segregados</t>
    </r>
    <r>
      <rPr>
        <b/>
        <sz val="11"/>
        <color theme="1"/>
        <rFont val="Gill Sans MT"/>
        <family val="2"/>
      </rPr>
      <t xml:space="preserve"> </t>
    </r>
    <r>
      <rPr>
        <sz val="11"/>
        <color theme="1"/>
        <rFont val="Gill Sans MT"/>
        <family val="2"/>
      </rPr>
      <t>(incluidos los residuos inorgánicos y orgánicos) que se recolectan de los generadores?</t>
    </r>
  </si>
  <si>
    <t>¿El gobierno local mantiene una base de datos computarizada de las cantidades de residuos reportadas?</t>
  </si>
  <si>
    <t>¿El gobierno local cuenta con una base de datos estructurada para realizar el seguimiento a las infracciones por el incumplimiento de 3R / GRS (esta base de datos puede incluir la parte infractora, la ubicación geográfica, el tipo de infracción y las medidas de cumplimiento tomadas)?</t>
  </si>
  <si>
    <t>¿Existen instrucciones claras sobre como un ciudadano puede resolver o apelar las sanciones locales emitidas por infracciones de 3R / GRS (por ejemplo, arrojar o disponer residuos)?</t>
  </si>
  <si>
    <t>¿Las infracciones locales por licencias/permisos de 3R / GRS se comunican por escrito con instrucciones para su resolución o apelación?</t>
  </si>
  <si>
    <t>¿Los sistemas de cobranza locales para tasas/tarifas y multas de 3R / GRS tienen individuos/agencias diferentes de aquellas que emiten sanciones/infracciones de las aceptan los pagos de sanciones o supervisan las apelaciones (lo que mitigará el riesgo de soborno o extorsión)?</t>
  </si>
  <si>
    <t>¿Existe un mecanismo para que los ciudadanos denuncien presuntos abusos de autoridad (corrupción) por parte de funcionarios públicos vinculados al sistema de 3R / GRS?</t>
  </si>
  <si>
    <t>¿Se han establecido procedimientos locales para la obtención de licencias/permisos de 3R / GRS (para empresas de transporte de residuos, empresas operadoras de infraestructura de residuos, entre otros) para garantizar estándares sanitarios, operaciones seguras y la protección del ambiente, y se han publicado y puesto a disposición del público?</t>
  </si>
  <si>
    <t>¿Existen políticas locales que establezcan claramente las sanciones por violar el marco normativo local de 3R / GRS o los términos de los permisos/licencias (es decir, suspensión o revocación, sanciones civiles o penales, etc.)?</t>
  </si>
  <si>
    <t>¿Existen protocolos que requieran que todos los productos y servicios del gobierno local para el sistema 3R / GRS se adquieran de manera competitiva?</t>
  </si>
  <si>
    <t>¿Existen protocolos locales que establezcan estándares destinado a reducir los sesgos en las adquisiciones (es decir, licitaciones públicas, comités y procedimientos objetivos de evaluación de ofertas y modelos de contratos) que se aplicarían al sistema 3R / GRS?</t>
  </si>
  <si>
    <t>¿Se hacen públicas las adquisiciones locales de 3R / GRS para aumentar la transparencia?</t>
  </si>
  <si>
    <t>¿Se han institucionalizado los componentes del sistema local de 3R / GRS con una ley, acuerdo, plan, contrato, convenio y/o memorando de entendimiento (MDE o MOU) por escrito, que lleve estos requisitos más allá del tiempo de mandato de cualquier funcionario electo?</t>
  </si>
  <si>
    <t>¿El gobierno local ha identificado y comparado varias fuentes de financiamiento para inversiones de capital 3R / GRS* (es decir, préstamos de instituciones financieras, bonos municipales, asociaciones público-privadas, etc.) para implementar su plan 3R / GRS?</t>
  </si>
  <si>
    <t>¿Se ha realizado un análisis total del costo de todos los servicios de 3R/GRS del gobierno local para comprender los costos actuales y futuros del sistema de 3R/GRS?</t>
  </si>
  <si>
    <t xml:space="preserve">¿El gobierno local ha identificado diversas opciones de financiamiento para cubrir los costos operativos y deudas de 3R / GRS en el periodo del plan 3R / GRS? (por ejemplo: impuestos locales, transferencias intergubernamentales, cargos a los usuarios y asociaciones publico privado) </t>
  </si>
  <si>
    <t>¿Se han integrado en el proceso general de planificación de inversiones del gobierno local, las inversiones de capital / infraestructura de 3R / GRS identificadas en el plan 3R / GRS?</t>
  </si>
  <si>
    <t>¿Son los ingresos presupuestarios actuales de 3R / GRS del gobierno local suficientes para cubrir los gastos estimados de 3R / GRS?</t>
  </si>
  <si>
    <t>¿Son los gastos presupuestados actuales de 3R / GRS del gobierno local suficientes para cubrir los recursos necesarios para implementar con éxito todas las actividades del plan 3R / GRS?</t>
  </si>
  <si>
    <t>¿Están los gastos presupuestarios de 3R / GRS del gobierno local, clasificados en gastos de capital (CAPEX) y gastos operativos (OPEX)?</t>
  </si>
  <si>
    <t xml:space="preserve">¿Se mantienen los registros financieros de 3R / GRS del gobierno local en un sistema de contabilidad computarizado de doble entrada (débito/crédito)? </t>
  </si>
  <si>
    <t>¿Se elaboran mensualmente informes financieros de 3R/ GRS del gobierno local?</t>
  </si>
  <si>
    <t>¿Se actualizan de forma rutinaria durante el año fiscal las proyecciones presupuestarias de 3R / GRS del gobierno local?</t>
  </si>
  <si>
    <t>¿Tiene el gobierno local documentación clara sobre los procedimientos operativos financieros estándares que se utilizan para las cuentas de 3R / GRS?</t>
  </si>
  <si>
    <t>¿Tiene el gobierno local documentación clara sobre las políticas de auditoría que se utiliza para las cuentas de 3R / GRS?</t>
  </si>
  <si>
    <t>¿Tiene el gobierno local documentación clara sobre la elaboración de presupuestos que se utiliza para las cuentas de 3R / GRS?</t>
  </si>
  <si>
    <t>¿Retiene el gobierno local los pagos de los contratistas / proveedores de 3R / GRS locales solo si no se cumplen los términos del contrato?</t>
  </si>
  <si>
    <t>¿Ha realizado el gobierno local auditorías de terceros de las cuentas de 3R / GRS en los últimos cinco años?</t>
  </si>
  <si>
    <t>¿Están las personas responsables de hacer cumplir las leyes de 3R / GRS o de evaluar las tarifas de 3R / GRS, separadas del personal local que maneja las transacciones en efectivo?</t>
  </si>
  <si>
    <t xml:space="preserve">¿Se pone a disposición de la ciudadanía los presupuestos anuales aprobados por el gobierno local que incluye los ingresos y gastos de 3R / GRS? </t>
  </si>
  <si>
    <t>¿Las sanciones/infracciones de 3R / GRS son emitidas por departamentos/gerencias del gobierno local diferentes de aquellos en las que se sentencian/resuelven?</t>
  </si>
  <si>
    <t>¿Los gastos de 3R / GRS son requeridos, revisados y aprobados por personal del gobierno local de acuerdo con su delegación de autoridad financiera?</t>
  </si>
  <si>
    <t>¿Ha establecido el gobierno local una metodología objetiva y transparente para determinar las tasas/tarifas de 3R / GRS?</t>
  </si>
  <si>
    <t>¿Ha establecido el gobierno local un mecanismo para cobrar tasas/tarifas 3R / GRS (facturación separada, agregada a los servicios públicos, incluida con los impuestos, etc.)?</t>
  </si>
  <si>
    <t>¿Tiene el gobierno local un mecanismo para hacer seguimiento a las tasas/tarifas adeudadas por 3R / GRS?</t>
  </si>
  <si>
    <t>¿El gobierno local reduce al mínimo los pagos de tarifas de servicio que no han sido cobrados al menos de 10% de 3R / GRS?</t>
  </si>
  <si>
    <t>¿Los ingresos por costos o inversiones de 3R /GRS se utilizan para cubrir los gastos de 3R / GRS antes que otros gastos?</t>
  </si>
  <si>
    <t>¿Se proporciona el servicio de recolección de residuos (no segregados) (en la acera o mediante puntos de almacenamiento) a todos los hogares dentro de la jurisdicción del gobierno local - ya sea como un servicio municipal o mediante una empresa de recolección de residuos no sólidos con licencia?</t>
  </si>
  <si>
    <t>¿Se proporciona el servicio de recolección de residuos (no segregados) a todos los generadores no domiciliarios dentro de la jurisdicción del gobierno local (incluidas instalaciones gubernamentales y áreas públicas) - ya sea como un servicio municipal o mediante una empresa de recolección de residuos sólidos con licencia?</t>
  </si>
  <si>
    <t>¿Se brinda el servicio de recolección de residuos (no segregados) a las personas que viven en asentamientos informales dentro de la jurisdicción (ya sea como un servicio municipal o mediante un contrato con una empresa de recolección de residuos sólidos con licencia)?</t>
  </si>
  <si>
    <t>¿Los servicios de recolección de residuos (no segregados) existentes se llevan a cabo de acuerdo con un cronograma confiable y publicado?</t>
  </si>
  <si>
    <t>¿Las personas / empresas privadas de recolección de residuos (no segregados) tienen licencia del gobierno local de acuerdo con los estándares ambientales, sanitarios y de seguridad?</t>
  </si>
  <si>
    <t>¿Se ha proporcionado a las personas, instituciones y comercios dentro de la jurisdicción una forma para reportar los problemas del servicio de recolección de residuos (no segregados) (es decir, recolecciones no realizadas, contenedores desbordados, etc.)?</t>
  </si>
  <si>
    <t>¿Los problemas del servicio de recolección de residuos (no segregados) dentro de la jurisdicción (es decir, recolecciones no realizadas, contenedores desbordados, etc.) se resuelven de acuerdo con procedimientos escritos?</t>
  </si>
  <si>
    <t>¿Se requiere que las empresas de recolección de residuos (no segregados) informen las cantidades de residuos recolectados al gobierno local?</t>
  </si>
  <si>
    <t>¿Se proporciona un servicio de recolección selectiva (o diferenciada) de residuos aprovechables/reciclables (tanto biodegradables como no biodegradables) a los hogares que están obligados por ley /marco normativo local o política a segregar (o separar) los residuos – ya sea como un servicio municipal o mediante un contrato con una empresa de recolección de residuos reciclables con licencia?</t>
  </si>
  <si>
    <t>¿Se les proporciona un servicio de recolección selectiva de residuos aprovechables/reciclables (tanto biodegradables como no biodegradables) a los generadores no domiciliarios (incluidas las instalaciones gubernamentales y las áreas públicas) a cuáles, están obligados por ley o política a entregar los residuos reciclables separados, ya sea como un servicio municipal o mediante un contrato con una empresa de recolección de residuos reciclables con licencia?</t>
  </si>
  <si>
    <t>¿Los servicios existentes de recolección de residuos aprovechables/reciclables dentro de la jurisdicción (tanto biodegradables como no biodegradables) se llevan a cabo de acuerdo con un cronograma confiable y publicado?</t>
  </si>
  <si>
    <t>¿Las personas / empresas privadas de recolección de residuos reciclables, tienen licencia del gobierno local para establecer normas sanitarias, de seguridad y ambientales (tanto biodegradable como no biodegradable)?</t>
  </si>
  <si>
    <t>¿Se les ha proporcionado a las personas y comercios dentro de la jurisdicción una forma de informar los problemas del servicio de recolección de residuos aprovechables/reciclables (es decir, recolecciones no realizadas, contenedores desbordados, etc.)?</t>
  </si>
  <si>
    <t>¿Las empresas de recolección de residuos aprovechables/reciclables están obligadas a reportar al gobierno local las cantidades de residuos recolectados dentro de la jurisdicción?</t>
  </si>
  <si>
    <t>¿El gobierno local apoya la recolección de residuos reusables (es decir, ropa, artículos para el hogar, etc.)?</t>
  </si>
  <si>
    <t>¿El gobierno local proporciona o contrata la recolección de residuos de construcción y demolición (es decir, paneles de yeso, tablas, ladrillos, tejas, etc.)?</t>
  </si>
  <si>
    <t>¿El gobierno local proporciona o contrata la recolección de residuos peligrosos domiciliarios (es decir, baterías, solventes, etc.)?</t>
  </si>
  <si>
    <t>¿Se han documentado y publicado los mercados existentes (accesibles para los habitantes ubicados dentro de la jurisdicción) de residuos aprovechables/reciclables/reusables (tanto biodegradables como no biodegradables) que se encuentren dentro de la jurisdicción?</t>
  </si>
  <si>
    <r>
      <t xml:space="preserve">¿El gobierno local realiza o contrata el procesamiento y comercialización de </t>
    </r>
    <r>
      <rPr>
        <sz val="11"/>
        <color theme="1"/>
        <rFont val="Gill Sans MT"/>
        <family val="2"/>
      </rPr>
      <t>residuos aprovechables/reciclables no biodegradables (inorgánicos)?</t>
    </r>
  </si>
  <si>
    <t>¿El gobierno local realiza o contrata el procesamiento de residuos aprovechables biodegradables (orgánicos)?</t>
  </si>
  <si>
    <t>¿Proporciona o contrata el gobierno local el tratamiento de residuos (no segregados) para aprovechar su potencial energético (es decir, combustible de ingeniería, digestión anaeróbica, etc.)?</t>
  </si>
  <si>
    <t xml:space="preserve">Permitir que los trabajadores informales recojan los residuos en un sitio de disposición final activo no se considera una "mejor práctica." ¿El sitio de disposición final donde se disponen los residuos de la jurisdicción local prohíbe a las personas recolectar los residuos aprovechables en este lugar? </t>
  </si>
  <si>
    <r>
      <t>¿El gobierno local proporciona o contrata la</t>
    </r>
    <r>
      <rPr>
        <b/>
        <sz val="11"/>
        <color theme="1"/>
        <rFont val="Gill Sans MT"/>
        <family val="2"/>
      </rPr>
      <t xml:space="preserve"> </t>
    </r>
    <r>
      <rPr>
        <sz val="11"/>
        <color theme="1"/>
        <rFont val="Gill Sans MT"/>
        <family val="2"/>
      </rPr>
      <t>disposición final de todos los residuos no segregados que se recolectan de la jurisdicción?</t>
    </r>
  </si>
  <si>
    <t>¿Los sitios de disposición final que aceptan residuos no segregados generados dentro de la jurisdicción del gobierno local, cumplen o superan los estándares ambientales nacionales para la operación de rellenos sanitarios?</t>
  </si>
  <si>
    <t>¿Los sitios de disposición final de residuos no segregados generados en la jurisdicción del gobierno local, colocan material de cobertura sobre los residuos recién depositados, al menos cada dos días?</t>
  </si>
  <si>
    <t>¿Los sitios de disposición final que aceptan residuos no segregados generados dentro de la jurisdicción del gobierno local tienen balanzas u otro medio para medir la cantidad de materiales recibidos?</t>
  </si>
  <si>
    <t>¿Los sitios de disposición final que aceptan residuos no segregados generados dentro de la jurisdicción del gobierno local, informan la cantidad de residuos recibidos al gobierno local?</t>
  </si>
  <si>
    <t>¿Se han establecido criterios de desempeño para la prestación de servicios?</t>
  </si>
  <si>
    <t>¿Se ha elaborado un informe anual sobre la prestación de servicios para el sistema de 3R / GRS?</t>
  </si>
  <si>
    <t>ɸ Este símbolo indica que se ha utilizado una declaración "si". Responda "sí" o "no" a la pregunta cuando la pregunta se aplique a la situación en la jurisdicción local. Si no aplica, responda "sí" de todos modos y use este símbolo como evidencia para la respuesta "sí".</t>
  </si>
  <si>
    <t>¿El gobierno local ha realizado un análisis para determinar los recursos humanos necesarios para brindar los servicios de 3R / GRS de manera efectiva?</t>
  </si>
  <si>
    <t>¿Los departamentos/unidades del gobierno local involucrados directamente (o que apoyan) las 3R/GRS tienen una comprensión clara de su contribución/rol al sistema 3R/GRS u a otros departamentos/unidades involucradas en 3R/GRS y al cumplimiento de la planificación 3R/GRS a largo plazo?</t>
  </si>
  <si>
    <t>¿El gobierno local recopila datos desagregados por sexo sobre sus empleados de 3R / GRS?</t>
  </si>
  <si>
    <t>¿Los puestos de 3R / GRS describen claramente los roles y responsabilidades, y calificaciones, experiencia y habilidades requeridas?</t>
  </si>
  <si>
    <t>¿Existe una unidad / individuo del gobierno local asignado que sea responsable de la aplicación/cumplimiento local de 3R / GRS?</t>
  </si>
  <si>
    <t>¿Existe una unidad / individuo del gobierno local asignado que sea responsable de la planificación local de 3R / GRS?</t>
  </si>
  <si>
    <t>¿Existe una unidad / individuo del gobierno local asignado que sea responsable de garantizar la prestación del servicio local de 3R / GRS (recolección de residuos, transporte, procesamiento / comercialización de materiales reciclables y disposición final)?</t>
  </si>
  <si>
    <t>¿Existe una unidad / individuo del gobierno local asignado que sea responsable de la operación y el mantenimiento local de equipos y vehículos de 3R / GRS?</t>
  </si>
  <si>
    <t>¿Existe una unidad / individuo del gobierno local asignado que sea responsable de la facturación local de 3R / GRS?</t>
  </si>
  <si>
    <t>¿Están ocupados todos los puestos presupuestados de 3R / GRS del gobierno local, o se están contratando permanentemente?</t>
  </si>
  <si>
    <t>¿Los rangos / bandas salariales de 3R / GRS se basan en las responsabilidades y calificaciones requeridas en la descripción del puesto para garantizar una remuneración equitativa para todos, independientemente de los prejuicios como el género, la raza, la religión, etc.?</t>
  </si>
  <si>
    <t>¿El gobierno local garantiza la salud y la seguridad adecuadas, incluida la provisión de instalaciones con inclusión de género en las instalaciones 3R / GRS del gobierno local?</t>
  </si>
  <si>
    <t>¿Se compensa como corresponde a los empleados de 3R / GRS del gobierno local que trabajan horas extra?</t>
  </si>
  <si>
    <t>¿Están escritas las políticas y los procedimientos de contratación y promoción de las 3R / GRS del gobierno local?</t>
  </si>
  <si>
    <t>¿El departamento de recursos humanos del gobierno local cuenta con protocolos para reclutar mujeres de manera proactiva para postularse a puestos de 3R / GRS?</t>
  </si>
  <si>
    <t>¿Los requisitos de elegibilidad del gobierno local para ascensos o aumentos salariales para el personal existente de 3R / GRS son equitativos y basados en méritos?</t>
  </si>
  <si>
    <t>¿Los supervisores de 3R / GRS del gobierno local brindan a los empleados retroalimentación formal sobre el desempeño de manera periódica?</t>
  </si>
  <si>
    <t>¿Todos los empleados de 3R / GRS del gobierno local reciben capacitación para realizar su trabajo [por ejemplo, operación y mantenimiento, tipos y clasificación de residuos, reconocimiento de materiales peligrosos y operación del equipo pesado (incluidos camiones)]?</t>
  </si>
  <si>
    <t>¿El gobierno local realiza un seguimiento de la capacitación o las pruebas requeridas para las competencias laborales de sus empleados de 3R / GRS?</t>
  </si>
  <si>
    <t>¿El gobierno local proporciona a los empleados de 3R / GRS al menos equipos de protección básico cuando manejan los residuos (es decir, uniformes, zapatos de seguridad y guantes)?</t>
  </si>
  <si>
    <t>¿Tiene el gobierno local políticas y procedimientos para abordar y mitigar las condiciones de trabajo de 3R / GRS que no son saludables (clima extremadamente caluroso, temporada de lluvias, etc.)?</t>
  </si>
  <si>
    <t>¿El gobierno local cubre los costos médicos y las licencias pagadas resultantes de lesiones laborales para sus empleados de 3R / GRS?</t>
  </si>
  <si>
    <t>¿Existe un sistema para que los empleados de 3R / GRS del gobierno local presenten de manera anónima quejas sobre condiciones de trabajo inseguras que la gerencia debe investigar y resolver?</t>
  </si>
  <si>
    <t>¿El gobierno local ha involucrado a una amplia variedad de partes interesadas de la comunidad como, organizaciones de defensa del ambiente, jóvenes, mujeres, organizaciones empresariales, recicladores y grupos religiosos, etc.) para mejorar la implementación del sistema de manejo de residuos?</t>
  </si>
  <si>
    <t>¿El gobierno local ha involucrado a una amplia variedad de partes interesadas de la comunidad (como, organizaciones de defensa del ambiente, jóvenes, mujeres, organizaciones empresariales, recicladores y grupos religiosos, etc.) para mejorar la implementación de los programas de 3R*?</t>
  </si>
  <si>
    <t>¿El gobierno local ha involucrado a una amplia variedad de partes interesadas de la comunidad para que contribuyan al proceso de elaboración del presupuesto y financiamiento de 3R / GRS?</t>
  </si>
  <si>
    <t>¿Se buscaron los puntos de vista de las mujeres locales y se les dio un peso sustancial en la planificación de 3R / GRS?</t>
  </si>
  <si>
    <t>¿Utiliza el gobierno local las redes sociales (es decir, Facebook, Instagram, WhatsApp, Twitter, etc.) para llegar a las partes interesadas con los mensajes 3R / GRS?</t>
  </si>
  <si>
    <t>¿Las reuniones públicas relacionadas con 3R / GRS del gobierno local son ampliamente difundidas y se llevan a cabo en horarios / lugares que atraigan una mayor asistencia y diversidad de públicos?</t>
  </si>
  <si>
    <t>¿El comité/grupo de trabajo de 3R / GRS del gobierno local representa la población demográfica de la jurisdicción (económica, genero, raza, cultura, etc.)?</t>
  </si>
  <si>
    <t>¿Las reuniones del comité de 3R / GRS del gobierno local son públicas y están programadas con regularidad?</t>
  </si>
  <si>
    <t>¿Distribuye públicamente el gobierno local información sobre el desempeño y el progreso del sistema de 3R / GRS, al menos una vez al año?</t>
  </si>
  <si>
    <t>¿El gobierno local evalúa las opiniones de la población de los vecindarios adyacentes a las infraestructuras de 3R / GRS propuestas y lleva a cabo reuniones públicas?</t>
  </si>
  <si>
    <t>¿Las partes interesadas locales brindan retroalimentación sobre la ubicación y el diseño de las infraestructuras de 3R / GRS?</t>
  </si>
  <si>
    <t>¿Existe más de una forma para que el gobierno local reciba quejas de 3R / GRS (por ejemplo, una línea directa, redes sociales, en persona o un buzón físico de quejas)?</t>
  </si>
  <si>
    <r>
      <t xml:space="preserve">¿Tiene el gobierno local </t>
    </r>
    <r>
      <rPr>
        <sz val="11"/>
        <color rgb="FF000000"/>
        <rFont val="Gill Sans MT"/>
        <family val="2"/>
      </rPr>
      <t>un sistema de registro de la recepción, la duración y la resolución de las quejas de los ciudadanos sobre la calidad del servicio</t>
    </r>
    <r>
      <rPr>
        <sz val="11"/>
        <color theme="1"/>
        <rFont val="Gill Sans MT"/>
        <family val="2"/>
      </rPr>
      <t xml:space="preserve"> de 3R / GRS?</t>
    </r>
  </si>
  <si>
    <t>¿Realiza el gobierno local una encuesta periódica de una muestra representativa de residentes sobre sus percepciones y satisfacción con los servicios de 3R / GRS (ya sea, virtual o físicamente)?</t>
  </si>
  <si>
    <t>¿Realiza el gobierno local una encuesta periódica de una muestra representativa de generadores no domiciliarios (es decir dueños de negocios, instituciones, etc.) sobre sus percepciones y satisfacción de los servicios de 3R / GRS (ya sea, virtual o físicamente)?</t>
  </si>
  <si>
    <t>¿Está satisfecha la mayoría de la población de la jurisdicción local con sus servicios de 3R / GRS?</t>
  </si>
  <si>
    <t>¿El gobierno local realiza un esfuerzo adicional en solicitar las opiniones y proveer información a los recicladores informales de residuos?</t>
  </si>
  <si>
    <t xml:space="preserve">¿El gobierno local proporciona públicamente información de como participar adecuadamente en el servicio 3 R/ GRS (es decir, frecuencia de recolección, horarios, ubicaciones de entrega)? </t>
  </si>
  <si>
    <t>¿Ha basado el gobierno local sus programas de comunicación (Cambio de Comportamiento Social / Comunicación de la Educación de la Información) para la 3R / GRS en la investigación programática de cambio social de comportamiento con las personas a las que se va a llegar?</t>
  </si>
  <si>
    <t>¿Ha implementado el gobierno local servicios que brinden apoyo continuo para que las personas adopten comportamientos adecuados relacionados con la 3R / GRS (es decir, una línea directa, recordatorios de texto, líderes comunitarios, etc.)?</t>
  </si>
  <si>
    <t>¿Se lanzó una campaña de información pública local de 3R / GRS para instruir a los ciudadanos sobre cómo segregar y disponer adecuadamente los tipos de residuos que se recolectan?</t>
  </si>
  <si>
    <t>¿Los esfuerzos para el cambio de comportamientos y educación ambiental para los sistemas de 3R / GRS se dirigen a poblaciones de alto impacto (por ejemplo, mujeres y jóvenes)?</t>
  </si>
  <si>
    <t>¿Utiliza el gobierno local múltiples canales para difundir información de 3R / GRS al público (es decir, redes sociales, sitios web, medios impresos, vallas publicitarias, radio y televisión, foros / eventos públicos, defensores / campeones de la comunidad y sondeos puerta a puerta, etc.)?</t>
  </si>
  <si>
    <t>¿El gobierno local llevó a cabo programas de educación y divulgación pública después de la aprobación de los nuevos planes / políticas / leyes de 3R / GRS para informar a los ciudadanos de los próximos cambios antes de la implementación?</t>
  </si>
  <si>
    <t>¿Las estrategias locales de información pública de 3R / GRS identifican audiencias clave, mensajes y métodos para llegar a las personas (canales clave)?</t>
  </si>
  <si>
    <t>¿Combina el gobierno local la aplicación de las leyes de 3R / GRS locales con educación y mensajes positivos sobre el cumplimiento de las leyes 3R / GRS?</t>
  </si>
  <si>
    <t>¿Las estrategias de comunicación en 3R/GRS del gobierno local están respaldadas por acciones de cumplimiento?</t>
  </si>
  <si>
    <t>¿Los datos de monitoreo y supervisión de las 3R / GRS del gobierno local se han utilizado para la planificación y futuras estrategias de comunicación?</t>
  </si>
  <si>
    <t>Puntuación por subcomponente</t>
  </si>
  <si>
    <t>Sub- Componente</t>
  </si>
  <si>
    <t xml:space="preserve">
Números de pregunta</t>
  </si>
  <si>
    <t># de "Sí"</t>
  </si>
  <si>
    <t>#  de "No"</t>
  </si>
  <si>
    <t>Puntuación por criterio</t>
  </si>
  <si>
    <t>Componente</t>
  </si>
  <si>
    <t xml:space="preserve">Número total de preguntas </t>
  </si>
  <si>
    <t>Número de preguntas respondidas como "Sí" donde se encontró evidencia</t>
  </si>
  <si>
    <t>Puntaje SCIL</t>
  </si>
  <si>
    <t>Meta</t>
  </si>
  <si>
    <t>Planificación</t>
  </si>
  <si>
    <t>Politicas y marco legal</t>
  </si>
  <si>
    <t>Gestión financiera</t>
  </si>
  <si>
    <t>Prestación del servicio</t>
  </si>
  <si>
    <t>Recursos Humanos</t>
  </si>
  <si>
    <t>Participación comunitaria</t>
  </si>
  <si>
    <t>General</t>
  </si>
  <si>
    <t>Descripción</t>
  </si>
  <si>
    <t>Capacidad insuficiente</t>
  </si>
  <si>
    <t>Capacidad básica, pero aún se requiere un esfuerzo importante para mejorar capacidades</t>
  </si>
  <si>
    <t>Más que una capacidad básica, pero se necesita capacidad adicional para garantizar un sistema de GRS sólido y eficiente.</t>
  </si>
  <si>
    <t>Capacidad asegurada para operar un sistema de GRS, pero podría brindarse adicionalmente un desarrollo de capacidades específico</t>
  </si>
  <si>
    <t>Se están implementando mejores prácticas y solo se necesita un desarrollo mínimo de la capacidad adicional</t>
  </si>
  <si>
    <t>Si</t>
  </si>
  <si>
    <t>No</t>
  </si>
  <si>
    <t>Confirm</t>
  </si>
  <si>
    <t>Score for each Sub-Criteria  Items                           1= Si   0=No</t>
  </si>
  <si>
    <t>El gobierno local ha designado una unidad gubernamental para liderar la 3R/GRS</t>
  </si>
  <si>
    <t>La recolección de residuos domiciliarios y no domiciliarios se realiza de manera eficiente y económicamente viable</t>
  </si>
  <si>
    <t>Se realiza el procesamiento de residuos aprovechables y se evita su eliminación</t>
  </si>
  <si>
    <t>Este subcomponente mide si el gobierno local ha abordado sus necesidades de financiación e inversión para su sistema 3R/GRS y las posibles fuentes de financiamiento para cubrir los costos de 3R/GRS.</t>
  </si>
  <si>
    <t>0% – 30%</t>
  </si>
  <si>
    <t>31% – 50%</t>
  </si>
  <si>
    <t>51% – 70%</t>
  </si>
  <si>
    <t>71% – 90%</t>
  </si>
  <si>
    <t>91% - 100%</t>
  </si>
  <si>
    <t>Puntaje del Componente:</t>
  </si>
  <si>
    <t>Enlace URL al documento(s) de sustento</t>
  </si>
  <si>
    <t>Notas (temas, comentarios, aclaraciones, dónde dentro de los documentos se pueden encontrar evidencias, etc.)</t>
  </si>
  <si>
    <t>Este subcomponente mide si los sistemas de recolección de residuos (incluyendo los aprovechables) se establecen de manera eficiente y tomando en consideración aspectos económicos</t>
  </si>
  <si>
    <t>Solid Waste Capacity Index for Local Goverments (SCIL) - Assessment Tool</t>
  </si>
  <si>
    <r>
      <rPr>
        <b/>
        <sz val="11"/>
        <color rgb="FFFFFFFF"/>
        <rFont val="Gill Sans MT"/>
        <family val="2"/>
      </rPr>
      <t>Puntuación SCIL</t>
    </r>
    <r>
      <rPr>
        <sz val="11"/>
        <color rgb="FFFFFFFF"/>
        <rFont val="Gill Sans MT"/>
        <family val="2"/>
      </rPr>
      <t xml:space="preserve"> </t>
    </r>
  </si>
  <si>
    <t>¿El gobierno local ha analizado si es necesario ubicar y la ubicación (de ser necesario tenerlas) de estaciones de transferencia o puntos de acopio, a fin de optimizar el transporte eficiente de residuos?</t>
  </si>
  <si>
    <t>Si hay áreas degradadas por residuos (botaderos) dentro de la jurisdicción local, ¿el plan 3R / GRS describe cómo se cerrarán? ɸ</t>
  </si>
  <si>
    <t>Si el gobierno local realiza actividades de recolección de residuos dentro de la jurisdicción, ¿se han dimensionado las rutas de recolección para minimizar los viajes a las infraestructuras de residuos sólidos (donde se descargarán los materiales)? ɸ</t>
  </si>
  <si>
    <t>Si el gobierno local posee vehículos de recolección, ¿se les da mantenimiento regularmente y se resuelven rápidamente los problemas mecánicos? ɸ</t>
  </si>
  <si>
    <t xml:space="preserve">Si las instalaciones de disposición final y tratamiento no se encuentran a una distancia razonable del lugar de generación de los residuos, ¿las estaciones de transferencia están ubicadas de tal forma que se optimice el uso de los vehículos de recolección en las rutas de recolección? ɸ </t>
  </si>
  <si>
    <t>Si existen instalaciones de procesamiento de materiales reciclables en el sistema local 3R / GRS*, ¿tienen todas balanzas u otro medio para medir la cantidad de materiales comercializados o desechados como no aprovechables (tanto biodegradables como no biodegradables)? ɸ</t>
  </si>
  <si>
    <t>Si hay instalaciones de procesamiento de materiales reciclables en el sistema local 3R / GRS, ¿informan al gobierno local toda la cantidad de materiales comercializados o dispuestos como no aprovechables (tanto biodegradables como no biodegradables)? ɸ</t>
  </si>
  <si>
    <t>Si hay instalaciones de tratamiento de residuos en el sistema local 3R / GRS, ¿tienen todas balanzas u otro medio para medir la cantidad de materiales tratados? ɸ</t>
  </si>
  <si>
    <t>Si hay instalaciones de tratamiento de residuos en el sistema 3R / GRS local, ¿informan toda la cantidad de residuos tratados al gobierno local? ɸ</t>
  </si>
  <si>
    <t>Índice de Capacidad de Residuos Sólidos para Gobiernos Locales (SCIL) - Herramienta de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</si>
</sst>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3" x14ac:knownFonts="1">
    <font>
      <sz val="11"/>
      <color theme="1"/>
      <name val="Calibri"/>
      <family val="2"/>
      <scheme val="minor"/>
    </font>
    <font>
      <b/>
      <sz val="11"/>
      <color theme="1"/>
      <name val="Calibri"/>
      <family val="2"/>
      <scheme val="minor"/>
    </font>
    <font>
      <b/>
      <sz val="14"/>
      <color theme="1"/>
      <name val="Calibri"/>
      <family val="2"/>
      <scheme val="minor"/>
    </font>
    <font>
      <sz val="8"/>
      <name val="Calibri"/>
      <family val="2"/>
      <scheme val="minor"/>
    </font>
    <font>
      <sz val="14"/>
      <color theme="1"/>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sz val="11"/>
      <color theme="1"/>
      <name val="Gill Sans MT"/>
      <family val="2"/>
    </font>
    <font>
      <b/>
      <sz val="11"/>
      <color theme="1"/>
      <name val="Gill Sans MT"/>
      <family val="2"/>
    </font>
    <font>
      <sz val="11"/>
      <color rgb="FF000000"/>
      <name val="Gill Sans MT"/>
      <family val="2"/>
    </font>
    <font>
      <sz val="11"/>
      <color rgb="FFFF0000"/>
      <name val="Gill Sans MT"/>
      <family val="2"/>
    </font>
    <font>
      <sz val="11"/>
      <color rgb="FFFFFFFF"/>
      <name val="Gill Sans MT"/>
      <family val="2"/>
    </font>
    <font>
      <b/>
      <sz val="11"/>
      <color rgb="FFFFFFFF"/>
      <name val="Gill Sans MT"/>
      <family val="2"/>
    </font>
    <font>
      <b/>
      <sz val="11"/>
      <color rgb="FF000000"/>
      <name val="Gill Sans MT"/>
      <family val="2"/>
    </font>
    <font>
      <b/>
      <u/>
      <sz val="11"/>
      <color theme="1"/>
      <name val="Calibri"/>
      <family val="2"/>
      <scheme val="minor"/>
    </font>
    <font>
      <b/>
      <sz val="11"/>
      <color rgb="FF002060"/>
      <name val="Gill Sans MT"/>
      <family val="2"/>
    </font>
    <font>
      <b/>
      <sz val="12"/>
      <color rgb="FFFFFFFF"/>
      <name val="Gill Sans MT"/>
      <family val="2"/>
    </font>
    <font>
      <sz val="12"/>
      <color rgb="FFFFFFFF"/>
      <name val="Gill Sans MT"/>
      <family val="2"/>
    </font>
    <font>
      <sz val="11"/>
      <name val="Gill Sans MT"/>
      <family val="2"/>
    </font>
    <font>
      <sz val="12"/>
      <color rgb="FF000000"/>
      <name val="Gill Sans MT"/>
      <family val="2"/>
    </font>
    <font>
      <sz val="12"/>
      <color theme="1"/>
      <name val="Gill Sans MT"/>
      <family val="2"/>
    </font>
    <font>
      <b/>
      <sz val="14"/>
      <color rgb="FF000000"/>
      <name val="Gill Sans MT"/>
      <family val="2"/>
    </font>
    <font>
      <b/>
      <sz val="12"/>
      <color rgb="FF000000"/>
      <name val="Gill Sans MT"/>
      <family val="2"/>
    </font>
    <font>
      <b/>
      <sz val="16"/>
      <color rgb="FFFFFFFF"/>
      <name val="Gill Sans MT"/>
      <family val="2"/>
    </font>
    <font>
      <b/>
      <sz val="12"/>
      <name val="Gill Sans MT"/>
      <family val="2"/>
    </font>
    <font>
      <b/>
      <sz val="12"/>
      <color theme="1"/>
      <name val="Gill Sans MT"/>
      <family val="2"/>
    </font>
    <font>
      <sz val="24"/>
      <color rgb="FF222222"/>
      <name val="Gill Sans MT"/>
      <family val="2"/>
    </font>
    <font>
      <b/>
      <sz val="16"/>
      <color theme="1"/>
      <name val="Gill Sans MT"/>
      <family val="2"/>
    </font>
    <font>
      <sz val="18"/>
      <color theme="1"/>
      <name val="Gill Sans MT"/>
      <family val="2"/>
    </font>
    <font>
      <b/>
      <sz val="18"/>
      <color theme="1"/>
      <name val="Gill Sans MT"/>
      <family val="2"/>
    </font>
    <font>
      <b/>
      <sz val="14"/>
      <color theme="1"/>
      <name val="Gill Sans MT"/>
      <family val="2"/>
    </font>
    <font>
      <sz val="10"/>
      <color theme="1"/>
      <name val="Gill Sans MT"/>
      <family val="2"/>
    </font>
  </fonts>
  <fills count="1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002F6C"/>
        <bgColor indexed="64"/>
      </patternFill>
    </fill>
    <fill>
      <patternFill patternType="solid">
        <fgColor theme="0" tint="-4.9989318521683403E-2"/>
        <bgColor indexed="64"/>
      </patternFill>
    </fill>
    <fill>
      <patternFill patternType="solid">
        <fgColor theme="5" tint="0.59999389629810485"/>
        <bgColor indexed="64"/>
      </patternFill>
    </fill>
    <fill>
      <patternFill patternType="gray125">
        <bgColor theme="0" tint="-0.249977111117893"/>
      </patternFill>
    </fill>
    <fill>
      <patternFill patternType="solid">
        <fgColor theme="0" tint="-0.249977111117893"/>
        <bgColor indexed="64"/>
      </patternFill>
    </fill>
    <fill>
      <patternFill patternType="gray0625">
        <bgColor auto="1"/>
      </patternFill>
    </fill>
    <fill>
      <patternFill patternType="gray0625"/>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theme="0"/>
      </patternFill>
    </fill>
    <fill>
      <patternFill patternType="solid">
        <fgColor theme="0"/>
        <bgColor indexed="64"/>
      </patternFill>
    </fill>
  </fills>
  <borders count="1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indexed="64"/>
      </top>
      <bottom style="medium">
        <color rgb="FF000000"/>
      </bottom>
      <diagonal/>
    </border>
    <border>
      <left/>
      <right style="thin">
        <color indexed="64"/>
      </right>
      <top style="medium">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diagonal/>
    </border>
    <border>
      <left style="medium">
        <color rgb="FF000000"/>
      </left>
      <right style="medium">
        <color rgb="FF000000"/>
      </right>
      <top style="thin">
        <color indexed="64"/>
      </top>
      <bottom style="medium">
        <color rgb="FF000000"/>
      </bottom>
      <diagonal/>
    </border>
    <border>
      <left style="thin">
        <color indexed="64"/>
      </left>
      <right/>
      <top style="medium">
        <color rgb="FF000000"/>
      </top>
      <bottom style="thin">
        <color indexed="64"/>
      </bottom>
      <diagonal/>
    </border>
    <border>
      <left style="thin">
        <color indexed="64"/>
      </left>
      <right/>
      <top style="thin">
        <color indexed="64"/>
      </top>
      <bottom/>
      <diagonal/>
    </border>
    <border>
      <left style="thin">
        <color indexed="64"/>
      </left>
      <right/>
      <top style="thin">
        <color indexed="64"/>
      </top>
      <bottom style="medium">
        <color rgb="FF000000"/>
      </bottom>
      <diagonal/>
    </border>
    <border>
      <left style="medium">
        <color rgb="FF000000"/>
      </left>
      <right style="medium">
        <color rgb="FF000000"/>
      </right>
      <top/>
      <bottom style="thin">
        <color indexed="64"/>
      </bottom>
      <diagonal/>
    </border>
    <border>
      <left/>
      <right style="medium">
        <color rgb="FF000000"/>
      </right>
      <top style="thin">
        <color indexed="64"/>
      </top>
      <bottom style="thin">
        <color indexed="64"/>
      </bottom>
      <diagonal/>
    </border>
    <border>
      <left/>
      <right style="thin">
        <color indexed="64"/>
      </right>
      <top/>
      <bottom style="thin">
        <color indexed="64"/>
      </bottom>
      <diagonal/>
    </border>
    <border>
      <left style="thin">
        <color auto="1"/>
      </left>
      <right/>
      <top/>
      <bottom style="thin">
        <color auto="1"/>
      </bottom>
      <diagonal/>
    </border>
    <border>
      <left/>
      <right style="medium">
        <color rgb="FF000000"/>
      </right>
      <top style="medium">
        <color rgb="FF000000"/>
      </top>
      <bottom style="thin">
        <color indexed="64"/>
      </bottom>
      <diagonal/>
    </border>
    <border>
      <left/>
      <right style="medium">
        <color rgb="FF000000"/>
      </right>
      <top style="thin">
        <color indexed="64"/>
      </top>
      <bottom/>
      <diagonal/>
    </border>
    <border>
      <left/>
      <right style="medium">
        <color rgb="FF000000"/>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auto="1"/>
      </top>
      <bottom style="thin">
        <color auto="1"/>
      </bottom>
      <diagonal/>
    </border>
    <border>
      <left/>
      <right/>
      <top style="thin">
        <color indexed="64"/>
      </top>
      <bottom/>
      <diagonal/>
    </border>
    <border>
      <left style="medium">
        <color rgb="FF000000"/>
      </left>
      <right/>
      <top style="medium">
        <color rgb="FF000000"/>
      </top>
      <bottom/>
      <diagonal/>
    </border>
    <border>
      <left style="thin">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n">
        <color indexed="64"/>
      </right>
      <top/>
      <bottom style="medium">
        <color rgb="FF000000"/>
      </bottom>
      <diagonal/>
    </border>
    <border>
      <left style="medium">
        <color rgb="FF000000"/>
      </left>
      <right/>
      <top/>
      <bottom style="thin">
        <color indexed="64"/>
      </bottom>
      <diagonal/>
    </border>
    <border>
      <left style="thin">
        <color indexed="64"/>
      </left>
      <right/>
      <top/>
      <bottom style="medium">
        <color rgb="FF000000"/>
      </bottom>
      <diagonal/>
    </border>
    <border>
      <left style="medium">
        <color rgb="FF000000"/>
      </left>
      <right style="medium">
        <color rgb="FF000000"/>
      </right>
      <top/>
      <bottom/>
      <diagonal/>
    </border>
    <border>
      <left/>
      <right style="thin">
        <color indexed="64"/>
      </right>
      <top/>
      <bottom/>
      <diagonal/>
    </border>
    <border>
      <left style="medium">
        <color rgb="FF000000"/>
      </left>
      <right style="medium">
        <color rgb="FF000000"/>
      </right>
      <top style="medium">
        <color rgb="FF000000"/>
      </top>
      <bottom style="medium">
        <color rgb="FF000000"/>
      </bottom>
      <diagonal/>
    </border>
    <border>
      <left style="thin">
        <color indexed="64"/>
      </left>
      <right/>
      <top/>
      <bottom/>
      <diagonal/>
    </border>
    <border>
      <left/>
      <right style="thin">
        <color indexed="64"/>
      </right>
      <top style="medium">
        <color rgb="FF000000"/>
      </top>
      <bottom/>
      <diagonal/>
    </border>
    <border>
      <left style="thin">
        <color indexed="64"/>
      </left>
      <right/>
      <top style="medium">
        <color rgb="FF000000"/>
      </top>
      <bottom/>
      <diagonal/>
    </border>
    <border>
      <left style="thin">
        <color indexed="64"/>
      </left>
      <right/>
      <top style="medium">
        <color rgb="FF000000"/>
      </top>
      <bottom style="medium">
        <color rgb="FF000000"/>
      </bottom>
      <diagonal/>
    </border>
    <border>
      <left style="medium">
        <color rgb="FF000000"/>
      </left>
      <right style="medium">
        <color rgb="FF000000"/>
      </right>
      <top style="thin">
        <color indexed="64"/>
      </top>
      <bottom style="medium">
        <color indexed="64"/>
      </bottom>
      <diagonal/>
    </border>
    <border>
      <left style="thin">
        <color indexed="64"/>
      </left>
      <right style="medium">
        <color rgb="FF000000"/>
      </right>
      <top/>
      <bottom style="medium">
        <color indexed="64"/>
      </bottom>
      <diagonal/>
    </border>
    <border>
      <left style="thin">
        <color indexed="64"/>
      </left>
      <right style="thin">
        <color indexed="64"/>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style="thin">
        <color indexed="64"/>
      </top>
      <bottom style="medium">
        <color indexed="64"/>
      </bottom>
      <diagonal/>
    </border>
    <border>
      <left style="medium">
        <color rgb="FF000000"/>
      </left>
      <right style="medium">
        <color rgb="FF000000"/>
      </right>
      <top style="medium">
        <color indexed="64"/>
      </top>
      <bottom style="thin">
        <color indexed="64"/>
      </bottom>
      <diagonal/>
    </border>
    <border>
      <left/>
      <right/>
      <top style="medium">
        <color indexed="64"/>
      </top>
      <bottom style="thin">
        <color indexed="64"/>
      </bottom>
      <diagonal/>
    </border>
    <border>
      <left/>
      <right style="medium">
        <color rgb="FF000000"/>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
      <left style="thin">
        <color indexed="64"/>
      </left>
      <right style="medium">
        <color rgb="FF000000"/>
      </right>
      <top/>
      <bottom/>
      <diagonal/>
    </border>
    <border>
      <left style="thin">
        <color indexed="64"/>
      </left>
      <right style="medium">
        <color rgb="FF000000"/>
      </right>
      <top/>
      <bottom style="medium">
        <color rgb="FF000000"/>
      </bottom>
      <diagonal/>
    </border>
    <border>
      <left style="medium">
        <color rgb="FF000000"/>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000000"/>
      </left>
      <right/>
      <top style="medium">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000000"/>
      </left>
      <right/>
      <top style="thin">
        <color indexed="64"/>
      </top>
      <bottom style="medium">
        <color indexed="64"/>
      </bottom>
      <diagonal/>
    </border>
    <border>
      <left style="medium">
        <color rgb="FF000000"/>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indexed="64"/>
      </right>
      <top style="thin">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rgb="FF000000"/>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rgb="FF000000"/>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rgb="FF000000"/>
      </top>
      <bottom/>
      <diagonal/>
    </border>
    <border>
      <left style="medium">
        <color indexed="64"/>
      </left>
      <right style="medium">
        <color rgb="FF000000"/>
      </right>
      <top/>
      <bottom style="thin">
        <color indexed="64"/>
      </bottom>
      <diagonal/>
    </border>
    <border>
      <left style="medium">
        <color indexed="64"/>
      </left>
      <right style="medium">
        <color rgb="FF000000"/>
      </right>
      <top style="thin">
        <color indexed="64"/>
      </top>
      <bottom/>
      <diagonal/>
    </border>
    <border>
      <left style="medium">
        <color indexed="64"/>
      </left>
      <right style="medium">
        <color rgb="FF000000"/>
      </right>
      <top style="medium">
        <color rgb="FF000000"/>
      </top>
      <bottom style="thin">
        <color indexed="64"/>
      </bottom>
      <diagonal/>
    </border>
    <border>
      <left/>
      <right style="medium">
        <color indexed="64"/>
      </right>
      <top style="thin">
        <color indexed="64"/>
      </top>
      <bottom/>
      <diagonal/>
    </border>
    <border>
      <left/>
      <right style="medium">
        <color indexed="64"/>
      </right>
      <top/>
      <bottom/>
      <diagonal/>
    </border>
    <border>
      <left style="medium">
        <color rgb="FF000000"/>
      </left>
      <right style="medium">
        <color indexed="64"/>
      </right>
      <top style="medium">
        <color rgb="FF000000"/>
      </top>
      <bottom/>
      <diagonal/>
    </border>
    <border>
      <left style="thin">
        <color indexed="64"/>
      </left>
      <right style="medium">
        <color indexed="64"/>
      </right>
      <top/>
      <bottom/>
      <diagonal/>
    </border>
    <border>
      <left style="thin">
        <color indexed="64"/>
      </left>
      <right style="medium">
        <color indexed="64"/>
      </right>
      <top/>
      <bottom style="medium">
        <color rgb="FF000000"/>
      </bottom>
      <diagonal/>
    </border>
    <border>
      <left style="thin">
        <color indexed="64"/>
      </left>
      <right style="medium">
        <color indexed="64"/>
      </right>
      <top style="medium">
        <color rgb="FF000000"/>
      </top>
      <bottom/>
      <diagonal/>
    </border>
    <border>
      <left style="medium">
        <color rgb="FF000000"/>
      </left>
      <right/>
      <top style="medium">
        <color indexed="64"/>
      </top>
      <bottom/>
      <diagonal/>
    </border>
    <border>
      <left style="medium">
        <color indexed="64"/>
      </left>
      <right/>
      <top style="medium">
        <color rgb="FF000000"/>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thin">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rgb="FF000000"/>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thin">
        <color indexed="64"/>
      </right>
      <top style="medium">
        <color indexed="64"/>
      </top>
      <bottom style="medium">
        <color rgb="FF000000"/>
      </bottom>
      <diagonal/>
    </border>
    <border>
      <left style="thin">
        <color indexed="64"/>
      </left>
      <right/>
      <top style="medium">
        <color indexed="64"/>
      </top>
      <bottom style="medium">
        <color rgb="FF000000"/>
      </bottom>
      <diagonal/>
    </border>
    <border>
      <left/>
      <right style="medium">
        <color indexed="64"/>
      </right>
      <top/>
      <bottom style="medium">
        <color indexed="64"/>
      </bottom>
      <diagonal/>
    </border>
    <border>
      <left style="medium">
        <color rgb="FF000000"/>
      </left>
      <right style="medium">
        <color indexed="64"/>
      </right>
      <top/>
      <bottom style="medium">
        <color rgb="FF000000"/>
      </bottom>
      <diagonal/>
    </border>
    <border>
      <left style="medium">
        <color rgb="FF000000"/>
      </left>
      <right/>
      <top/>
      <bottom style="medium">
        <color indexed="64"/>
      </bottom>
      <diagonal/>
    </border>
    <border>
      <left style="thin">
        <color indexed="64"/>
      </left>
      <right/>
      <top/>
      <bottom style="medium">
        <color indexed="64"/>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ck">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top style="medium">
        <color indexed="64"/>
      </top>
      <bottom/>
      <diagonal/>
    </border>
    <border>
      <left/>
      <right style="medium">
        <color rgb="FF000000"/>
      </right>
      <top style="thin">
        <color indexed="64"/>
      </top>
      <bottom style="medium">
        <color rgb="FF000000"/>
      </bottom>
      <diagonal/>
    </border>
    <border>
      <left/>
      <right style="thin">
        <color indexed="64"/>
      </right>
      <top style="medium">
        <color rgb="FF000000"/>
      </top>
      <bottom style="medium">
        <color indexed="64"/>
      </bottom>
      <diagonal/>
    </border>
    <border>
      <left style="thin">
        <color indexed="64"/>
      </left>
      <right style="medium">
        <color indexed="64"/>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indexed="64"/>
      </top>
      <bottom/>
      <diagonal/>
    </border>
    <border>
      <left style="medium">
        <color indexed="64"/>
      </left>
      <right/>
      <top/>
      <bottom style="thin">
        <color theme="0"/>
      </bottom>
      <diagonal/>
    </border>
    <border>
      <left style="medium">
        <color indexed="64"/>
      </left>
      <right style="thin">
        <color theme="0"/>
      </right>
      <top style="medium">
        <color indexed="64"/>
      </top>
      <bottom style="thin">
        <color theme="0"/>
      </bottom>
      <diagonal/>
    </border>
    <border>
      <left style="medium">
        <color indexed="64"/>
      </left>
      <right style="thin">
        <color indexed="64"/>
      </right>
      <top style="medium">
        <color indexed="64"/>
      </top>
      <bottom style="medium">
        <color indexed="64"/>
      </bottom>
      <diagonal/>
    </border>
    <border>
      <left/>
      <right style="medium">
        <color rgb="FF000000"/>
      </right>
      <top/>
      <bottom style="medium">
        <color indexed="64"/>
      </bottom>
      <diagonal/>
    </border>
    <border>
      <left/>
      <right style="medium">
        <color rgb="FF000000"/>
      </right>
      <top style="medium">
        <color indexed="64"/>
      </top>
      <bottom/>
      <diagonal/>
    </border>
    <border>
      <left/>
      <right style="thin">
        <color indexed="64"/>
      </right>
      <top/>
      <bottom style="medium">
        <color indexed="64"/>
      </bottom>
      <diagonal/>
    </border>
    <border>
      <left style="medium">
        <color indexed="64"/>
      </left>
      <right style="medium">
        <color rgb="FF000000"/>
      </right>
      <top/>
      <bottom style="medium">
        <color rgb="FF000000"/>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medium">
        <color rgb="FF000000"/>
      </top>
      <bottom style="medium">
        <color indexed="64"/>
      </bottom>
      <diagonal/>
    </border>
    <border>
      <left style="medium">
        <color indexed="64"/>
      </left>
      <right style="medium">
        <color rgb="FF000000"/>
      </right>
      <top style="medium">
        <color rgb="FF000000"/>
      </top>
      <bottom style="medium">
        <color rgb="FF000000"/>
      </bottom>
      <diagonal/>
    </border>
    <border>
      <left style="medium">
        <color indexed="64"/>
      </left>
      <right/>
      <top style="medium">
        <color rgb="FF000000"/>
      </top>
      <bottom style="medium">
        <color rgb="FF000000"/>
      </bottom>
      <diagonal/>
    </border>
  </borders>
  <cellStyleXfs count="1">
    <xf numFmtId="0" fontId="0" fillId="0" borderId="0"/>
  </cellStyleXfs>
  <cellXfs count="876">
    <xf numFmtId="0" fontId="0" fillId="0" borderId="0" xfId="0"/>
    <xf numFmtId="0" fontId="0" fillId="0" borderId="0" xfId="0" applyAlignment="1">
      <alignment wrapText="1"/>
    </xf>
    <xf numFmtId="0" fontId="1" fillId="0" borderId="0" xfId="0" applyFont="1" applyAlignment="1">
      <alignment wrapText="1"/>
    </xf>
    <xf numFmtId="0" fontId="0" fillId="2" borderId="0" xfId="0" applyFill="1"/>
    <xf numFmtId="0" fontId="2" fillId="0" borderId="1" xfId="0" applyFont="1" applyBorder="1" applyAlignment="1">
      <alignment wrapText="1"/>
    </xf>
    <xf numFmtId="0" fontId="0" fillId="0" borderId="1" xfId="0" applyBorder="1" applyAlignment="1">
      <alignment wrapText="1"/>
    </xf>
    <xf numFmtId="0" fontId="2" fillId="0" borderId="5" xfId="0" applyFont="1" applyBorder="1" applyAlignment="1">
      <alignment wrapText="1"/>
    </xf>
    <xf numFmtId="0" fontId="0" fillId="0" borderId="5" xfId="0" applyBorder="1" applyAlignment="1">
      <alignment wrapText="1"/>
    </xf>
    <xf numFmtId="0" fontId="0" fillId="3" borderId="1" xfId="0" applyFill="1" applyBorder="1" applyAlignment="1">
      <alignment wrapText="1"/>
    </xf>
    <xf numFmtId="0" fontId="0" fillId="3" borderId="1" xfId="0" applyFill="1" applyBorder="1"/>
    <xf numFmtId="0" fontId="0" fillId="3" borderId="0" xfId="0" applyFill="1"/>
    <xf numFmtId="0" fontId="2" fillId="0" borderId="7" xfId="0" applyFont="1" applyBorder="1" applyAlignment="1">
      <alignment wrapText="1"/>
    </xf>
    <xf numFmtId="0" fontId="0" fillId="3" borderId="7" xfId="0" applyFill="1" applyBorder="1" applyAlignment="1">
      <alignment wrapText="1"/>
    </xf>
    <xf numFmtId="0" fontId="0" fillId="0" borderId="1" xfId="0" applyBorder="1" applyAlignment="1">
      <alignment horizontal="left" wrapText="1" indent="2"/>
    </xf>
    <xf numFmtId="0" fontId="0" fillId="3" borderId="1" xfId="0" applyFill="1" applyBorder="1" applyAlignment="1">
      <alignment horizontal="left" wrapText="1" indent="2"/>
    </xf>
    <xf numFmtId="0" fontId="0" fillId="0" borderId="0" xfId="0" applyAlignment="1">
      <alignment horizontal="left" wrapText="1" indent="2"/>
    </xf>
    <xf numFmtId="0" fontId="0" fillId="0" borderId="7" xfId="0" applyBorder="1" applyAlignment="1">
      <alignment horizontal="left" wrapText="1" indent="2"/>
    </xf>
    <xf numFmtId="0" fontId="0" fillId="3" borderId="5" xfId="0" applyFill="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left" wrapText="1" indent="2"/>
    </xf>
    <xf numFmtId="0" fontId="0" fillId="0" borderId="1" xfId="0" applyBorder="1" applyAlignment="1">
      <alignment horizontal="center" wrapText="1"/>
    </xf>
    <xf numFmtId="0" fontId="0" fillId="0" borderId="0" xfId="0" applyAlignment="1">
      <alignment horizontal="center" wrapText="1"/>
    </xf>
    <xf numFmtId="0" fontId="1" fillId="0" borderId="7" xfId="0" applyFont="1" applyBorder="1" applyAlignment="1">
      <alignment wrapText="1"/>
    </xf>
    <xf numFmtId="0" fontId="0" fillId="0" borderId="136" xfId="0" applyBorder="1" applyAlignment="1">
      <alignment wrapText="1"/>
    </xf>
    <xf numFmtId="0" fontId="0" fillId="0" borderId="1" xfId="0" applyBorder="1" applyAlignment="1">
      <alignment horizontal="center" vertical="center" wrapText="1"/>
    </xf>
    <xf numFmtId="0" fontId="5" fillId="0" borderId="1" xfId="0" applyFont="1" applyBorder="1" applyAlignment="1">
      <alignment horizontal="center" wrapText="1"/>
    </xf>
    <xf numFmtId="0" fontId="0" fillId="0" borderId="136" xfId="0" applyBorder="1"/>
    <xf numFmtId="0" fontId="0" fillId="0" borderId="128" xfId="0" applyBorder="1"/>
    <xf numFmtId="1" fontId="0" fillId="0" borderId="159" xfId="0" applyNumberFormat="1" applyBorder="1"/>
    <xf numFmtId="0" fontId="0" fillId="0" borderId="143" xfId="0" applyBorder="1"/>
    <xf numFmtId="0" fontId="0" fillId="0" borderId="128" xfId="0" applyBorder="1" applyAlignment="1">
      <alignment vertical="top" wrapText="1"/>
    </xf>
    <xf numFmtId="49" fontId="0" fillId="0" borderId="128" xfId="0" applyNumberFormat="1" applyBorder="1" applyAlignment="1">
      <alignment wrapText="1"/>
    </xf>
    <xf numFmtId="0" fontId="0" fillId="0" borderId="137" xfId="0" applyBorder="1" applyAlignment="1">
      <alignment wrapText="1"/>
    </xf>
    <xf numFmtId="1" fontId="0" fillId="0" borderId="159" xfId="0" applyNumberFormat="1" applyBorder="1" applyAlignment="1">
      <alignment wrapText="1"/>
    </xf>
    <xf numFmtId="9" fontId="7" fillId="0" borderId="108" xfId="0" applyNumberFormat="1" applyFont="1" applyBorder="1" applyAlignment="1">
      <alignment horizontal="center" vertical="center" wrapText="1"/>
    </xf>
    <xf numFmtId="0" fontId="0" fillId="0" borderId="40" xfId="0" applyBorder="1" applyAlignment="1">
      <alignment horizontal="center" vertical="center" wrapText="1"/>
    </xf>
    <xf numFmtId="1" fontId="0" fillId="0" borderId="40" xfId="0" applyNumberFormat="1" applyBorder="1" applyAlignment="1">
      <alignment vertical="center" wrapText="1"/>
    </xf>
    <xf numFmtId="1" fontId="0" fillId="0" borderId="51" xfId="0" applyNumberFormat="1" applyBorder="1" applyAlignment="1">
      <alignment vertical="center" wrapText="1"/>
    </xf>
    <xf numFmtId="0" fontId="10" fillId="0" borderId="0" xfId="0" applyFont="1" applyAlignment="1">
      <alignment wrapText="1"/>
    </xf>
    <xf numFmtId="0" fontId="0" fillId="0" borderId="1" xfId="0" applyBorder="1"/>
    <xf numFmtId="0" fontId="0" fillId="0" borderId="7" xfId="0" applyBorder="1"/>
    <xf numFmtId="0" fontId="0" fillId="0" borderId="40" xfId="0" applyBorder="1"/>
    <xf numFmtId="0" fontId="0" fillId="0" borderId="48" xfId="0" applyBorder="1"/>
    <xf numFmtId="0" fontId="0" fillId="0" borderId="41" xfId="0" applyBorder="1"/>
    <xf numFmtId="0" fontId="0" fillId="0" borderId="41" xfId="0" applyBorder="1" applyAlignment="1">
      <alignment horizontal="center"/>
    </xf>
    <xf numFmtId="0" fontId="0" fillId="0" borderId="48" xfId="0" applyBorder="1" applyAlignment="1">
      <alignment horizontal="left"/>
    </xf>
    <xf numFmtId="1" fontId="0" fillId="0" borderId="49" xfId="0" applyNumberFormat="1" applyBorder="1" applyAlignment="1">
      <alignment vertical="center" wrapText="1"/>
    </xf>
    <xf numFmtId="0" fontId="0" fillId="0" borderId="0" xfId="0" applyAlignment="1">
      <alignment horizontal="center"/>
    </xf>
    <xf numFmtId="0" fontId="1" fillId="0" borderId="37" xfId="0" applyFont="1" applyBorder="1" applyAlignment="1">
      <alignment wrapText="1"/>
    </xf>
    <xf numFmtId="0" fontId="1" fillId="0" borderId="48" xfId="0" applyFont="1" applyBorder="1" applyAlignment="1">
      <alignment wrapText="1"/>
    </xf>
    <xf numFmtId="0" fontId="1" fillId="0" borderId="41" xfId="0" applyFont="1" applyBorder="1" applyAlignment="1">
      <alignment wrapText="1"/>
    </xf>
    <xf numFmtId="0" fontId="1" fillId="0" borderId="48" xfId="0" applyFont="1" applyBorder="1" applyAlignment="1">
      <alignment horizontal="left" wrapText="1"/>
    </xf>
    <xf numFmtId="1" fontId="0" fillId="0" borderId="49" xfId="0" applyNumberFormat="1" applyBorder="1" applyAlignment="1">
      <alignment horizontal="center" vertical="center" wrapText="1"/>
    </xf>
    <xf numFmtId="1" fontId="0" fillId="0" borderId="51" xfId="0" applyNumberFormat="1" applyBorder="1" applyAlignment="1">
      <alignment horizontal="center" vertical="center" wrapText="1"/>
    </xf>
    <xf numFmtId="0" fontId="0" fillId="0" borderId="48" xfId="0" applyBorder="1" applyAlignment="1">
      <alignment horizontal="center" vertical="center"/>
    </xf>
    <xf numFmtId="1" fontId="2" fillId="0" borderId="8" xfId="0" applyNumberFormat="1" applyFont="1" applyBorder="1" applyAlignment="1">
      <alignment vertical="center" wrapText="1"/>
    </xf>
    <xf numFmtId="1" fontId="0" fillId="0" borderId="40" xfId="0" applyNumberFormat="1"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0" fontId="0" fillId="0" borderId="0" xfId="0" applyAlignment="1">
      <alignment horizontal="left" wrapText="1"/>
    </xf>
    <xf numFmtId="0" fontId="1" fillId="0" borderId="40" xfId="0" applyFont="1" applyBorder="1" applyAlignment="1">
      <alignment wrapText="1"/>
    </xf>
    <xf numFmtId="0" fontId="8" fillId="0" borderId="65" xfId="0" applyFont="1" applyBorder="1" applyAlignment="1">
      <alignment vertical="center" wrapText="1"/>
    </xf>
    <xf numFmtId="0" fontId="10" fillId="0" borderId="108" xfId="0" applyFont="1" applyBorder="1" applyAlignment="1">
      <alignment vertical="center" wrapText="1"/>
    </xf>
    <xf numFmtId="0" fontId="8" fillId="0" borderId="108" xfId="0" applyFont="1" applyBorder="1" applyAlignment="1">
      <alignment vertical="center" wrapText="1"/>
    </xf>
    <xf numFmtId="0" fontId="8" fillId="0" borderId="76" xfId="0" applyFont="1" applyBorder="1" applyAlignment="1">
      <alignment vertical="center" wrapText="1"/>
    </xf>
    <xf numFmtId="0" fontId="8" fillId="0" borderId="77" xfId="0" applyFont="1" applyBorder="1" applyAlignment="1">
      <alignment vertical="center" wrapText="1"/>
    </xf>
    <xf numFmtId="0" fontId="8" fillId="0" borderId="79" xfId="0" applyFont="1" applyBorder="1" applyAlignment="1">
      <alignment vertical="center" wrapText="1"/>
    </xf>
    <xf numFmtId="0" fontId="8" fillId="0" borderId="104" xfId="0" applyFont="1" applyBorder="1" applyAlignment="1">
      <alignment vertical="center" wrapText="1"/>
    </xf>
    <xf numFmtId="0" fontId="8" fillId="0" borderId="105" xfId="0" applyFont="1" applyBorder="1" applyAlignment="1">
      <alignment vertical="center" wrapText="1"/>
    </xf>
    <xf numFmtId="0" fontId="8" fillId="0" borderId="106" xfId="0" applyFont="1" applyBorder="1" applyAlignment="1">
      <alignment vertical="center" wrapText="1"/>
    </xf>
    <xf numFmtId="0" fontId="10" fillId="0" borderId="77" xfId="0" applyFont="1" applyBorder="1" applyAlignment="1">
      <alignment vertical="center" wrapText="1"/>
    </xf>
    <xf numFmtId="0" fontId="10" fillId="0" borderId="79" xfId="0" applyFont="1" applyBorder="1" applyAlignment="1">
      <alignment vertical="center" wrapText="1"/>
    </xf>
    <xf numFmtId="0" fontId="10" fillId="0" borderId="110" xfId="0" applyFont="1" applyBorder="1" applyAlignment="1">
      <alignment vertical="center" wrapText="1"/>
    </xf>
    <xf numFmtId="0" fontId="15" fillId="0" borderId="0" xfId="0" applyFont="1"/>
    <xf numFmtId="14" fontId="0" fillId="0" borderId="0" xfId="0" applyNumberFormat="1"/>
    <xf numFmtId="16" fontId="0" fillId="0" borderId="0" xfId="0" applyNumberFormat="1"/>
    <xf numFmtId="0" fontId="8" fillId="0" borderId="110" xfId="0" applyFont="1" applyBorder="1" applyAlignment="1">
      <alignment vertical="center" wrapText="1"/>
    </xf>
    <xf numFmtId="9" fontId="7" fillId="0" borderId="65" xfId="0" applyNumberFormat="1" applyFont="1" applyBorder="1" applyAlignment="1">
      <alignment horizontal="center" vertical="center" wrapText="1"/>
    </xf>
    <xf numFmtId="0" fontId="14" fillId="10" borderId="1" xfId="0" applyFont="1" applyFill="1" applyBorder="1" applyAlignment="1">
      <alignment horizontal="center" vertical="center" wrapText="1"/>
    </xf>
    <xf numFmtId="0" fontId="10" fillId="9" borderId="1" xfId="0" applyFont="1" applyFill="1" applyBorder="1" applyAlignment="1">
      <alignment horizontal="justify" vertical="center" wrapText="1"/>
    </xf>
    <xf numFmtId="0" fontId="13" fillId="4" borderId="20" xfId="0" applyFont="1" applyFill="1" applyBorder="1" applyAlignment="1">
      <alignment horizontal="center" vertical="center" wrapText="1"/>
    </xf>
    <xf numFmtId="0" fontId="12" fillId="4" borderId="180"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0" fillId="6" borderId="1" xfId="0" applyFont="1" applyFill="1" applyBorder="1" applyAlignment="1">
      <alignment horizontal="justify" vertical="center" wrapText="1"/>
    </xf>
    <xf numFmtId="0" fontId="14" fillId="11" borderId="1" xfId="0" applyFont="1" applyFill="1" applyBorder="1" applyAlignment="1">
      <alignment horizontal="center" vertical="center" wrapText="1"/>
    </xf>
    <xf numFmtId="0" fontId="10" fillId="11" borderId="1" xfId="0" applyFont="1" applyFill="1" applyBorder="1" applyAlignment="1">
      <alignment horizontal="justify" vertical="center" wrapText="1"/>
    </xf>
    <xf numFmtId="0" fontId="14" fillId="12" borderId="1" xfId="0" applyFont="1" applyFill="1" applyBorder="1" applyAlignment="1">
      <alignment horizontal="center" vertical="center" wrapText="1"/>
    </xf>
    <xf numFmtId="0" fontId="10" fillId="12" borderId="1" xfId="0" applyFont="1" applyFill="1" applyBorder="1" applyAlignment="1">
      <alignment horizontal="justify" vertical="center" wrapText="1"/>
    </xf>
    <xf numFmtId="0" fontId="14" fillId="13" borderId="1" xfId="0" applyFont="1" applyFill="1" applyBorder="1" applyAlignment="1">
      <alignment horizontal="center" vertical="center" wrapText="1"/>
    </xf>
    <xf numFmtId="0" fontId="10" fillId="13" borderId="1" xfId="0" applyFont="1" applyFill="1" applyBorder="1" applyAlignment="1">
      <alignment horizontal="justify" vertical="center" wrapText="1"/>
    </xf>
    <xf numFmtId="0" fontId="0" fillId="14" borderId="0" xfId="0" applyFill="1"/>
    <xf numFmtId="0" fontId="17" fillId="4" borderId="185" xfId="0" applyFont="1" applyFill="1" applyBorder="1" applyAlignment="1">
      <alignment vertical="center"/>
    </xf>
    <xf numFmtId="0" fontId="17" fillId="4" borderId="182" xfId="0" applyFont="1" applyFill="1" applyBorder="1" applyAlignment="1">
      <alignment horizontal="center" vertical="center" wrapText="1"/>
    </xf>
    <xf numFmtId="0" fontId="17" fillId="4" borderId="183" xfId="0" applyFont="1" applyFill="1" applyBorder="1" applyAlignment="1">
      <alignment horizontal="center" vertical="center" wrapText="1"/>
    </xf>
    <xf numFmtId="0" fontId="17" fillId="4" borderId="181" xfId="0" applyFont="1" applyFill="1" applyBorder="1" applyAlignment="1">
      <alignment horizontal="center" vertical="center" wrapText="1"/>
    </xf>
    <xf numFmtId="0" fontId="9" fillId="15" borderId="0" xfId="0" applyFont="1" applyFill="1" applyAlignment="1">
      <alignment wrapText="1"/>
    </xf>
    <xf numFmtId="0" fontId="8" fillId="15" borderId="0" xfId="0" applyFont="1" applyFill="1"/>
    <xf numFmtId="0" fontId="8" fillId="2" borderId="0" xfId="0" applyFont="1" applyFill="1"/>
    <xf numFmtId="0" fontId="8" fillId="0" borderId="0" xfId="0" applyFont="1"/>
    <xf numFmtId="0" fontId="18" fillId="4" borderId="184" xfId="0" applyFont="1" applyFill="1" applyBorder="1" applyAlignment="1">
      <alignment vertical="center"/>
    </xf>
    <xf numFmtId="0" fontId="19" fillId="0" borderId="31" xfId="0" applyFont="1" applyBorder="1" applyAlignment="1">
      <alignment horizontal="center" vertical="center"/>
    </xf>
    <xf numFmtId="1" fontId="19" fillId="0" borderId="4" xfId="0" applyNumberFormat="1" applyFont="1" applyBorder="1" applyAlignment="1">
      <alignment horizontal="center" vertical="center"/>
    </xf>
    <xf numFmtId="9" fontId="8" fillId="7" borderId="4" xfId="0" applyNumberFormat="1" applyFont="1" applyFill="1" applyBorder="1" applyAlignment="1" applyProtection="1">
      <alignment horizontal="center" wrapText="1"/>
      <protection locked="0"/>
    </xf>
    <xf numFmtId="9" fontId="20" fillId="0" borderId="4" xfId="0" applyNumberFormat="1" applyFont="1" applyBorder="1" applyAlignment="1">
      <alignment horizontal="center" vertical="center"/>
    </xf>
    <xf numFmtId="164" fontId="8" fillId="15" borderId="0" xfId="0" applyNumberFormat="1" applyFont="1" applyFill="1"/>
    <xf numFmtId="0" fontId="19" fillId="0" borderId="20" xfId="0" applyFont="1" applyBorder="1" applyAlignment="1">
      <alignment horizontal="center" vertical="center"/>
    </xf>
    <xf numFmtId="1" fontId="19" fillId="0" borderId="1" xfId="0" applyNumberFormat="1" applyFont="1" applyBorder="1" applyAlignment="1">
      <alignment horizontal="center" vertical="center"/>
    </xf>
    <xf numFmtId="9" fontId="21" fillId="8" borderId="1" xfId="0" applyNumberFormat="1" applyFont="1" applyFill="1" applyBorder="1" applyAlignment="1">
      <alignment horizontal="center" vertical="center" wrapText="1"/>
    </xf>
    <xf numFmtId="9" fontId="20" fillId="0" borderId="1" xfId="0" applyNumberFormat="1" applyFont="1" applyBorder="1" applyAlignment="1">
      <alignment horizontal="center" vertical="center"/>
    </xf>
    <xf numFmtId="9" fontId="8" fillId="8" borderId="1" xfId="0" applyNumberFormat="1" applyFont="1" applyFill="1" applyBorder="1" applyAlignment="1">
      <alignment horizontal="center" wrapText="1"/>
    </xf>
    <xf numFmtId="165" fontId="8" fillId="15" borderId="0" xfId="0" applyNumberFormat="1" applyFont="1" applyFill="1"/>
    <xf numFmtId="0" fontId="19" fillId="0" borderId="1" xfId="0" applyFont="1" applyBorder="1" applyAlignment="1">
      <alignment horizontal="center" vertical="center"/>
    </xf>
    <xf numFmtId="3" fontId="22" fillId="5" borderId="1" xfId="0" applyNumberFormat="1" applyFont="1" applyFill="1" applyBorder="1" applyAlignment="1">
      <alignment horizontal="center" vertical="center"/>
    </xf>
    <xf numFmtId="9" fontId="23" fillId="0" borderId="1" xfId="0" applyNumberFormat="1" applyFont="1" applyBorder="1" applyAlignment="1">
      <alignment horizontal="center" vertical="center"/>
    </xf>
    <xf numFmtId="0" fontId="24" fillId="4" borderId="134" xfId="0" applyFont="1" applyFill="1" applyBorder="1" applyAlignment="1">
      <alignment vertical="center"/>
    </xf>
    <xf numFmtId="0" fontId="25" fillId="0" borderId="1" xfId="0" applyFont="1" applyBorder="1" applyAlignment="1">
      <alignment horizontal="center" vertical="center"/>
    </xf>
    <xf numFmtId="1" fontId="25" fillId="0" borderId="1" xfId="0" applyNumberFormat="1" applyFont="1" applyBorder="1" applyAlignment="1">
      <alignment horizontal="center" vertical="center"/>
    </xf>
    <xf numFmtId="9" fontId="26" fillId="6" borderId="1" xfId="0" applyNumberFormat="1" applyFont="1" applyFill="1" applyBorder="1" applyAlignment="1">
      <alignment horizontal="center" wrapText="1"/>
    </xf>
    <xf numFmtId="0" fontId="9" fillId="15" borderId="0" xfId="0" applyFont="1" applyFill="1"/>
    <xf numFmtId="165" fontId="9" fillId="15" borderId="0" xfId="0" applyNumberFormat="1" applyFont="1" applyFill="1"/>
    <xf numFmtId="3" fontId="27" fillId="15" borderId="0" xfId="0" applyNumberFormat="1" applyFont="1" applyFill="1"/>
    <xf numFmtId="0" fontId="8" fillId="0" borderId="0" xfId="0" applyFont="1" applyAlignment="1">
      <alignment wrapText="1"/>
    </xf>
    <xf numFmtId="0" fontId="28" fillId="0" borderId="11" xfId="0" applyFont="1" applyBorder="1" applyAlignment="1">
      <alignment horizontal="left" wrapText="1"/>
    </xf>
    <xf numFmtId="0" fontId="29" fillId="0" borderId="11" xfId="0" applyFont="1" applyBorder="1" applyAlignment="1">
      <alignment wrapText="1"/>
    </xf>
    <xf numFmtId="0" fontId="30" fillId="0" borderId="11" xfId="0" applyFont="1" applyBorder="1" applyAlignment="1">
      <alignment horizontal="right" wrapText="1"/>
    </xf>
    <xf numFmtId="1" fontId="30" fillId="0" borderId="11" xfId="0" applyNumberFormat="1" applyFont="1" applyBorder="1" applyAlignment="1">
      <alignment wrapText="1"/>
    </xf>
    <xf numFmtId="0" fontId="30" fillId="0" borderId="11" xfId="0" applyFont="1" applyBorder="1" applyAlignment="1">
      <alignment wrapText="1"/>
    </xf>
    <xf numFmtId="0" fontId="31" fillId="0" borderId="2" xfId="0" applyFont="1" applyBorder="1" applyAlignment="1">
      <alignment wrapText="1"/>
    </xf>
    <xf numFmtId="0" fontId="31" fillId="0" borderId="27" xfId="0" applyFont="1" applyBorder="1" applyAlignment="1">
      <alignment textRotation="90" wrapText="1"/>
    </xf>
    <xf numFmtId="0" fontId="31" fillId="0" borderId="133" xfId="0" applyFont="1" applyBorder="1" applyAlignment="1">
      <alignment vertical="center" wrapText="1"/>
    </xf>
    <xf numFmtId="0" fontId="31" fillId="0" borderId="62" xfId="0" applyFont="1" applyBorder="1" applyAlignment="1">
      <alignment horizontal="left" vertical="center" wrapText="1"/>
    </xf>
    <xf numFmtId="0" fontId="31" fillId="0" borderId="128" xfId="0" applyFont="1" applyBorder="1" applyAlignment="1">
      <alignment horizontal="left" vertical="center" textRotation="90" wrapText="1"/>
    </xf>
    <xf numFmtId="0" fontId="31" fillId="0" borderId="128" xfId="0" applyFont="1" applyBorder="1" applyAlignment="1">
      <alignment horizontal="center" vertical="center" textRotation="90" wrapText="1"/>
    </xf>
    <xf numFmtId="0" fontId="31" fillId="0" borderId="108" xfId="0" applyFont="1" applyBorder="1" applyAlignment="1">
      <alignment vertical="center" wrapText="1"/>
    </xf>
    <xf numFmtId="1" fontId="31" fillId="0" borderId="129" xfId="0" applyNumberFormat="1" applyFont="1" applyBorder="1" applyAlignment="1">
      <alignment wrapText="1"/>
    </xf>
    <xf numFmtId="1" fontId="31" fillId="0" borderId="167" xfId="0" applyNumberFormat="1" applyFont="1" applyBorder="1" applyAlignment="1">
      <alignment wrapText="1"/>
    </xf>
    <xf numFmtId="0" fontId="31" fillId="0" borderId="62" xfId="0" applyFont="1" applyBorder="1" applyAlignment="1">
      <alignment horizontal="center" vertical="top" wrapText="1"/>
    </xf>
    <xf numFmtId="0" fontId="31" fillId="0" borderId="62" xfId="0" applyFont="1" applyBorder="1" applyAlignment="1">
      <alignment wrapText="1"/>
    </xf>
    <xf numFmtId="0" fontId="31" fillId="0" borderId="127" xfId="0" applyFont="1" applyBorder="1" applyAlignment="1">
      <alignment horizontal="center" vertical="top" wrapText="1"/>
    </xf>
    <xf numFmtId="0" fontId="31" fillId="0" borderId="128" xfId="0" applyFont="1" applyBorder="1" applyAlignment="1">
      <alignment wrapText="1"/>
    </xf>
    <xf numFmtId="0" fontId="31" fillId="0" borderId="108" xfId="0" applyFont="1" applyBorder="1" applyAlignment="1">
      <alignment horizontal="center" vertical="top" wrapText="1"/>
    </xf>
    <xf numFmtId="0" fontId="31" fillId="0" borderId="133" xfId="0" applyFont="1" applyBorder="1" applyAlignment="1">
      <alignment horizontal="center" vertical="top" wrapText="1"/>
    </xf>
    <xf numFmtId="0" fontId="31" fillId="0" borderId="63" xfId="0" applyFont="1" applyBorder="1" applyAlignment="1">
      <alignment horizontal="center" vertical="top" wrapText="1"/>
    </xf>
    <xf numFmtId="0" fontId="31" fillId="0" borderId="0" xfId="0" applyFont="1" applyAlignment="1">
      <alignment wrapText="1"/>
    </xf>
    <xf numFmtId="0" fontId="8" fillId="0" borderId="1" xfId="0" applyFont="1" applyBorder="1" applyAlignment="1">
      <alignment vertical="center" wrapText="1"/>
    </xf>
    <xf numFmtId="0" fontId="8" fillId="0" borderId="7" xfId="0" applyFont="1" applyBorder="1" applyAlignment="1">
      <alignment vertical="center" wrapText="1"/>
    </xf>
    <xf numFmtId="0" fontId="9" fillId="0" borderId="78" xfId="0" applyFont="1" applyBorder="1" applyAlignment="1">
      <alignment wrapText="1"/>
    </xf>
    <xf numFmtId="0" fontId="8" fillId="0" borderId="119" xfId="0" applyFont="1" applyBorder="1" applyAlignment="1">
      <alignment vertical="center" wrapText="1"/>
    </xf>
    <xf numFmtId="0" fontId="10" fillId="0" borderId="64" xfId="0" applyFont="1" applyBorder="1" applyAlignment="1">
      <alignment wrapText="1"/>
    </xf>
    <xf numFmtId="0" fontId="8" fillId="0" borderId="0" xfId="0" applyFont="1" applyAlignment="1">
      <alignment horizontal="left" vertical="center" wrapText="1"/>
    </xf>
    <xf numFmtId="0" fontId="8" fillId="0" borderId="112" xfId="0" applyFont="1" applyBorder="1" applyAlignment="1">
      <alignment horizontal="center" wrapText="1"/>
    </xf>
    <xf numFmtId="1" fontId="8" fillId="0" borderId="31" xfId="0" applyNumberFormat="1" applyFont="1" applyBorder="1" applyAlignment="1">
      <alignment horizontal="center" vertical="center" wrapText="1"/>
    </xf>
    <xf numFmtId="1" fontId="8" fillId="0" borderId="73" xfId="0" applyNumberFormat="1" applyFont="1" applyBorder="1" applyAlignment="1">
      <alignment vertical="center" wrapText="1"/>
    </xf>
    <xf numFmtId="0" fontId="8" fillId="0" borderId="2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10" xfId="0" applyFont="1" applyBorder="1" applyAlignment="1">
      <alignment horizontal="center" vertical="center" wrapText="1"/>
    </xf>
    <xf numFmtId="1" fontId="31" fillId="0" borderId="8" xfId="0" applyNumberFormat="1" applyFont="1" applyBorder="1" applyAlignment="1">
      <alignment vertical="center" wrapText="1"/>
    </xf>
    <xf numFmtId="0" fontId="8" fillId="0" borderId="110" xfId="0" applyFont="1" applyBorder="1" applyAlignment="1">
      <alignment wrapText="1"/>
    </xf>
    <xf numFmtId="0" fontId="8" fillId="0" borderId="77" xfId="0" applyFont="1" applyBorder="1" applyAlignment="1">
      <alignment wrapText="1"/>
    </xf>
    <xf numFmtId="0" fontId="8" fillId="0" borderId="63" xfId="0" applyFont="1" applyBorder="1" applyAlignment="1">
      <alignment wrapText="1"/>
    </xf>
    <xf numFmtId="0" fontId="8" fillId="0" borderId="76" xfId="0" applyFont="1" applyBorder="1" applyAlignment="1">
      <alignment wrapText="1"/>
    </xf>
    <xf numFmtId="0" fontId="8" fillId="0" borderId="157" xfId="0" applyFont="1" applyBorder="1" applyAlignment="1">
      <alignment vertical="center" wrapText="1"/>
    </xf>
    <xf numFmtId="0" fontId="9" fillId="0" borderId="0" xfId="0" applyFont="1" applyAlignment="1">
      <alignment vertical="center" wrapText="1"/>
    </xf>
    <xf numFmtId="0" fontId="8" fillId="0" borderId="64" xfId="0" applyFont="1" applyBorder="1" applyAlignment="1">
      <alignment vertical="center" wrapText="1"/>
    </xf>
    <xf numFmtId="0" fontId="8" fillId="0" borderId="101" xfId="0" applyFont="1" applyBorder="1" applyAlignment="1">
      <alignment horizontal="center" wrapText="1"/>
    </xf>
    <xf numFmtId="1" fontId="8" fillId="0" borderId="20" xfId="0" applyNumberFormat="1" applyFont="1" applyBorder="1" applyAlignment="1">
      <alignment horizontal="center" vertical="center" wrapText="1"/>
    </xf>
    <xf numFmtId="0" fontId="8" fillId="0" borderId="23"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103" xfId="0" applyFont="1" applyBorder="1" applyAlignment="1">
      <alignment wrapText="1"/>
    </xf>
    <xf numFmtId="1" fontId="8" fillId="0" borderId="112" xfId="0" applyNumberFormat="1" applyFont="1" applyBorder="1" applyAlignment="1">
      <alignment horizontal="center" vertical="center" wrapText="1"/>
    </xf>
    <xf numFmtId="0" fontId="10" fillId="0" borderId="65" xfId="0" applyFont="1" applyBorder="1" applyAlignment="1">
      <alignment wrapText="1"/>
    </xf>
    <xf numFmtId="0" fontId="8" fillId="0" borderId="113" xfId="0" applyFont="1" applyBorder="1" applyAlignment="1">
      <alignment horizontal="center" wrapText="1"/>
    </xf>
    <xf numFmtId="1" fontId="8" fillId="0" borderId="99" xfId="0" applyNumberFormat="1" applyFont="1" applyBorder="1" applyAlignment="1">
      <alignment horizontal="center" vertical="center" wrapText="1"/>
    </xf>
    <xf numFmtId="1" fontId="8" fillId="0" borderId="60" xfId="0" applyNumberFormat="1" applyFont="1" applyBorder="1" applyAlignment="1">
      <alignment vertical="center" wrapText="1"/>
    </xf>
    <xf numFmtId="0" fontId="8" fillId="0" borderId="59" xfId="0" applyFont="1" applyBorder="1" applyAlignment="1">
      <alignment horizontal="center" vertical="center" wrapText="1"/>
    </xf>
    <xf numFmtId="0" fontId="8" fillId="0" borderId="149"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79" xfId="0" applyFont="1" applyBorder="1" applyAlignment="1">
      <alignment wrapText="1"/>
    </xf>
    <xf numFmtId="1" fontId="8" fillId="0" borderId="65" xfId="0" applyNumberFormat="1" applyFont="1" applyBorder="1" applyAlignment="1">
      <alignment vertical="top" wrapText="1"/>
    </xf>
    <xf numFmtId="0" fontId="9" fillId="0" borderId="64" xfId="0" applyFont="1" applyBorder="1" applyAlignment="1">
      <alignment vertical="center" wrapText="1"/>
    </xf>
    <xf numFmtId="0" fontId="10" fillId="0" borderId="63" xfId="0" applyFont="1" applyBorder="1" applyAlignment="1">
      <alignment horizontal="center" wrapText="1"/>
    </xf>
    <xf numFmtId="0" fontId="8" fillId="0" borderId="133" xfId="0" applyFont="1" applyBorder="1" applyAlignment="1">
      <alignment horizontal="center" wrapText="1"/>
    </xf>
    <xf numFmtId="1" fontId="8" fillId="0" borderId="81" xfId="0" applyNumberFormat="1" applyFont="1" applyBorder="1" applyAlignment="1">
      <alignment horizontal="center" vertical="center" wrapText="1"/>
    </xf>
    <xf numFmtId="1" fontId="8" fillId="0" borderId="0" xfId="0" applyNumberFormat="1" applyFont="1" applyAlignment="1">
      <alignment wrapText="1"/>
    </xf>
    <xf numFmtId="0" fontId="8" fillId="0" borderId="76" xfId="0" applyFont="1" applyBorder="1" applyAlignment="1">
      <alignment horizontal="center" vertical="center" wrapText="1"/>
    </xf>
    <xf numFmtId="0" fontId="8" fillId="0" borderId="0" xfId="0" applyFont="1" applyAlignment="1">
      <alignment vertical="center" wrapText="1"/>
    </xf>
    <xf numFmtId="0" fontId="8" fillId="0" borderId="77" xfId="0" applyFont="1" applyBorder="1" applyAlignment="1">
      <alignment horizontal="center" wrapText="1"/>
    </xf>
    <xf numFmtId="1" fontId="8" fillId="0" borderId="173"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112" xfId="0" applyFont="1" applyBorder="1" applyAlignment="1">
      <alignment vertical="center" wrapText="1"/>
    </xf>
    <xf numFmtId="1" fontId="8" fillId="0" borderId="55" xfId="0" applyNumberFormat="1" applyFont="1" applyBorder="1" applyAlignment="1">
      <alignment vertical="center" wrapText="1"/>
    </xf>
    <xf numFmtId="1" fontId="8" fillId="0" borderId="64" xfId="0" applyNumberFormat="1" applyFont="1" applyBorder="1" applyAlignment="1">
      <alignment vertical="center" wrapText="1"/>
    </xf>
    <xf numFmtId="0" fontId="9" fillId="0" borderId="65" xfId="0" applyFont="1" applyBorder="1" applyAlignment="1">
      <alignment vertical="center" wrapText="1"/>
    </xf>
    <xf numFmtId="0" fontId="8" fillId="0" borderId="134" xfId="0" applyFont="1" applyBorder="1" applyAlignment="1">
      <alignment vertical="center" wrapText="1"/>
    </xf>
    <xf numFmtId="1" fontId="8" fillId="0" borderId="150" xfId="0" applyNumberFormat="1" applyFont="1" applyBorder="1" applyAlignment="1">
      <alignment vertical="center" wrapText="1"/>
    </xf>
    <xf numFmtId="1" fontId="8" fillId="0" borderId="65" xfId="0" applyNumberFormat="1" applyFont="1" applyBorder="1" applyAlignment="1">
      <alignment vertical="center" wrapText="1"/>
    </xf>
    <xf numFmtId="0" fontId="8" fillId="0" borderId="4" xfId="0" applyFont="1" applyBorder="1" applyAlignment="1">
      <alignment vertical="center" wrapText="1"/>
    </xf>
    <xf numFmtId="1" fontId="8" fillId="0" borderId="157" xfId="0" applyNumberFormat="1" applyFont="1" applyBorder="1" applyAlignment="1">
      <alignment vertical="center" wrapText="1"/>
    </xf>
    <xf numFmtId="0" fontId="8" fillId="0" borderId="70" xfId="0" applyFont="1" applyBorder="1" applyAlignment="1">
      <alignment wrapText="1"/>
    </xf>
    <xf numFmtId="0" fontId="8" fillId="0" borderId="0" xfId="0" applyFont="1" applyAlignment="1">
      <alignment horizontal="center" wrapText="1"/>
    </xf>
    <xf numFmtId="1" fontId="8" fillId="0" borderId="7" xfId="0" applyNumberFormat="1" applyFont="1" applyBorder="1" applyAlignment="1">
      <alignment vertical="center" wrapText="1"/>
    </xf>
    <xf numFmtId="0" fontId="14" fillId="0" borderId="64" xfId="0" applyFont="1" applyBorder="1" applyAlignment="1">
      <alignment vertical="center" wrapText="1"/>
    </xf>
    <xf numFmtId="0" fontId="10" fillId="0" borderId="112" xfId="0" applyFont="1" applyBorder="1" applyAlignment="1">
      <alignment vertical="center" wrapText="1"/>
    </xf>
    <xf numFmtId="0" fontId="10" fillId="0" borderId="112" xfId="0" applyFont="1" applyBorder="1" applyAlignment="1">
      <alignment horizontal="center" wrapText="1"/>
    </xf>
    <xf numFmtId="0" fontId="8" fillId="0" borderId="44" xfId="0" applyFont="1" applyBorder="1" applyAlignment="1">
      <alignment horizontal="center" wrapText="1"/>
    </xf>
    <xf numFmtId="1" fontId="8" fillId="0" borderId="73" xfId="0" applyNumberFormat="1" applyFont="1" applyBorder="1" applyAlignment="1">
      <alignment horizontal="center" vertical="center" wrapText="1"/>
    </xf>
    <xf numFmtId="1" fontId="8" fillId="0" borderId="64" xfId="0" applyNumberFormat="1" applyFont="1" applyBorder="1" applyAlignment="1">
      <alignment horizontal="center" vertical="center" wrapText="1"/>
    </xf>
    <xf numFmtId="0" fontId="8" fillId="0" borderId="92" xfId="0" applyFont="1" applyBorder="1" applyAlignment="1">
      <alignment vertical="center" wrapText="1"/>
    </xf>
    <xf numFmtId="0" fontId="8" fillId="0" borderId="93" xfId="0" applyFont="1" applyBorder="1" applyAlignment="1">
      <alignment vertical="center" wrapText="1"/>
    </xf>
    <xf numFmtId="0" fontId="8" fillId="0" borderId="71" xfId="0" applyFont="1" applyBorder="1" applyAlignment="1">
      <alignment horizontal="center" wrapText="1"/>
    </xf>
    <xf numFmtId="0" fontId="8" fillId="0" borderId="72" xfId="0" applyFont="1" applyBorder="1" applyAlignment="1">
      <alignment wrapText="1"/>
    </xf>
    <xf numFmtId="0" fontId="10" fillId="0" borderId="64" xfId="0" applyFont="1" applyBorder="1" applyAlignment="1">
      <alignment vertical="center" wrapText="1"/>
    </xf>
    <xf numFmtId="0" fontId="8" fillId="0" borderId="111" xfId="0" applyFont="1" applyBorder="1" applyAlignment="1">
      <alignment wrapText="1"/>
    </xf>
    <xf numFmtId="0" fontId="8" fillId="0" borderId="70" xfId="0" applyFont="1" applyBorder="1" applyAlignment="1">
      <alignment horizontal="center" wrapText="1"/>
    </xf>
    <xf numFmtId="0" fontId="8" fillId="0" borderId="6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horizontal="center" wrapText="1"/>
    </xf>
    <xf numFmtId="0" fontId="10" fillId="0" borderId="92" xfId="0" applyFont="1" applyBorder="1" applyAlignment="1">
      <alignment vertical="center" wrapText="1"/>
    </xf>
    <xf numFmtId="1" fontId="8" fillId="0" borderId="100" xfId="0" applyNumberFormat="1" applyFont="1" applyBorder="1" applyAlignment="1">
      <alignment horizontal="center" vertical="center" wrapText="1"/>
    </xf>
    <xf numFmtId="0" fontId="8" fillId="0" borderId="105" xfId="0" applyFont="1" applyBorder="1" applyAlignment="1">
      <alignment wrapText="1"/>
    </xf>
    <xf numFmtId="0" fontId="10" fillId="0" borderId="119" xfId="0" applyFont="1" applyBorder="1" applyAlignment="1">
      <alignment wrapText="1"/>
    </xf>
    <xf numFmtId="0" fontId="10" fillId="0" borderId="147" xfId="0" applyFont="1" applyBorder="1" applyAlignment="1">
      <alignment wrapText="1"/>
    </xf>
    <xf numFmtId="0" fontId="10" fillId="0" borderId="93" xfId="0" applyFont="1" applyBorder="1" applyAlignment="1">
      <alignment vertical="center" wrapText="1"/>
    </xf>
    <xf numFmtId="0" fontId="8" fillId="0" borderId="2" xfId="0" applyFont="1" applyBorder="1" applyAlignment="1">
      <alignment horizontal="center" vertical="center" wrapText="1"/>
    </xf>
    <xf numFmtId="0" fontId="8" fillId="0" borderId="63" xfId="0" applyFont="1" applyBorder="1" applyAlignment="1">
      <alignment horizontal="left" vertical="center" wrapText="1"/>
    </xf>
    <xf numFmtId="0" fontId="14" fillId="0" borderId="112" xfId="0" applyFont="1" applyBorder="1" applyAlignment="1">
      <alignment vertical="center" wrapText="1"/>
    </xf>
    <xf numFmtId="0" fontId="10" fillId="0" borderId="112" xfId="0" applyFont="1" applyBorder="1" applyAlignment="1">
      <alignment horizontal="center" vertical="center" wrapText="1"/>
    </xf>
    <xf numFmtId="1" fontId="8" fillId="0" borderId="43" xfId="0" applyNumberFormat="1" applyFont="1" applyBorder="1" applyAlignment="1">
      <alignment horizontal="center" vertical="center" wrapText="1"/>
    </xf>
    <xf numFmtId="1" fontId="8" fillId="0" borderId="53" xfId="0" applyNumberFormat="1" applyFont="1" applyBorder="1" applyAlignment="1">
      <alignment vertical="center" wrapText="1"/>
    </xf>
    <xf numFmtId="0" fontId="8" fillId="0" borderId="30" xfId="0" applyFont="1" applyBorder="1" applyAlignment="1">
      <alignment horizontal="center" vertical="center" wrapText="1"/>
    </xf>
    <xf numFmtId="1" fontId="8" fillId="0" borderId="21"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64" xfId="0" applyFont="1" applyBorder="1" applyAlignment="1">
      <alignment wrapText="1"/>
    </xf>
    <xf numFmtId="0" fontId="8" fillId="0" borderId="102" xfId="0" applyFont="1" applyBorder="1" applyAlignment="1">
      <alignment wrapText="1"/>
    </xf>
    <xf numFmtId="1" fontId="19" fillId="0" borderId="73" xfId="0" applyNumberFormat="1" applyFont="1" applyBorder="1" applyAlignment="1">
      <alignment horizontal="center" vertical="center" wrapText="1"/>
    </xf>
    <xf numFmtId="1" fontId="19" fillId="0" borderId="112" xfId="0" applyNumberFormat="1" applyFont="1" applyBorder="1" applyAlignment="1">
      <alignment horizontal="center" vertical="center" wrapText="1"/>
    </xf>
    <xf numFmtId="0" fontId="8" fillId="0" borderId="52" xfId="0" applyFont="1" applyBorder="1" applyAlignment="1">
      <alignment vertical="center" wrapText="1"/>
    </xf>
    <xf numFmtId="1" fontId="19" fillId="0" borderId="73" xfId="0" applyNumberFormat="1" applyFont="1" applyBorder="1" applyAlignment="1">
      <alignment vertical="center" wrapText="1"/>
    </xf>
    <xf numFmtId="1" fontId="19" fillId="0" borderId="112" xfId="0" applyNumberFormat="1" applyFont="1" applyBorder="1" applyAlignment="1">
      <alignment vertical="center" wrapText="1"/>
    </xf>
    <xf numFmtId="0" fontId="10" fillId="0" borderId="72" xfId="0" applyFont="1" applyBorder="1" applyAlignment="1">
      <alignment wrapText="1"/>
    </xf>
    <xf numFmtId="0" fontId="8" fillId="0" borderId="48" xfId="0" applyFont="1" applyBorder="1" applyAlignment="1">
      <alignment vertical="center" wrapText="1"/>
    </xf>
    <xf numFmtId="1" fontId="19" fillId="0" borderId="60" xfId="0" applyNumberFormat="1" applyFont="1" applyBorder="1" applyAlignment="1">
      <alignment vertical="center" wrapText="1"/>
    </xf>
    <xf numFmtId="0" fontId="8" fillId="0" borderId="113" xfId="0" applyFont="1" applyBorder="1" applyAlignment="1">
      <alignment wrapText="1"/>
    </xf>
    <xf numFmtId="0" fontId="10" fillId="0" borderId="111" xfId="0" applyFont="1" applyBorder="1" applyAlignment="1">
      <alignment horizontal="center" wrapText="1"/>
    </xf>
    <xf numFmtId="0" fontId="8" fillId="0" borderId="97" xfId="0" applyFont="1" applyBorder="1" applyAlignment="1">
      <alignment vertical="center" wrapText="1"/>
    </xf>
    <xf numFmtId="1" fontId="8" fillId="0" borderId="63" xfId="0" applyNumberFormat="1" applyFont="1" applyBorder="1" applyAlignment="1">
      <alignment horizontal="center" vertical="center" wrapText="1"/>
    </xf>
    <xf numFmtId="0" fontId="10" fillId="0" borderId="64" xfId="0" applyFont="1" applyBorder="1" applyAlignment="1">
      <alignment horizontal="center" wrapText="1"/>
    </xf>
    <xf numFmtId="0" fontId="8" fillId="0" borderId="39" xfId="0" applyFont="1" applyBorder="1" applyAlignment="1">
      <alignment vertical="center" wrapText="1"/>
    </xf>
    <xf numFmtId="1" fontId="8" fillId="0" borderId="0" xfId="0" applyNumberFormat="1" applyFont="1" applyAlignment="1">
      <alignment horizontal="center" vertical="center" wrapText="1"/>
    </xf>
    <xf numFmtId="0" fontId="8" fillId="0" borderId="78" xfId="0" applyFont="1" applyBorder="1" applyAlignment="1">
      <alignment wrapText="1"/>
    </xf>
    <xf numFmtId="0" fontId="8" fillId="0" borderId="101" xfId="0" applyFont="1" applyBorder="1" applyAlignment="1">
      <alignment wrapText="1"/>
    </xf>
    <xf numFmtId="0" fontId="10" fillId="0" borderId="70" xfId="0" applyFont="1" applyBorder="1" applyAlignment="1">
      <alignment horizontal="center" wrapText="1"/>
    </xf>
    <xf numFmtId="0" fontId="8" fillId="0" borderId="76" xfId="0" applyFont="1" applyBorder="1" applyAlignment="1">
      <alignment horizontal="center" wrapText="1"/>
    </xf>
    <xf numFmtId="0" fontId="8" fillId="0" borderId="165"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68" xfId="0" applyFont="1" applyBorder="1" applyAlignment="1">
      <alignment wrapText="1"/>
    </xf>
    <xf numFmtId="0" fontId="10" fillId="0" borderId="11" xfId="0" applyFont="1" applyBorder="1" applyAlignment="1">
      <alignment horizontal="center" wrapText="1"/>
    </xf>
    <xf numFmtId="0" fontId="8" fillId="0" borderId="105" xfId="0" applyFont="1" applyBorder="1" applyAlignment="1">
      <alignment horizontal="center" wrapText="1"/>
    </xf>
    <xf numFmtId="1" fontId="8" fillId="0" borderId="68" xfId="0" applyNumberFormat="1" applyFont="1" applyBorder="1" applyAlignment="1">
      <alignment horizontal="center" vertical="center" wrapText="1"/>
    </xf>
    <xf numFmtId="1" fontId="8" fillId="0" borderId="45" xfId="0" applyNumberFormat="1" applyFont="1" applyBorder="1" applyAlignment="1">
      <alignment horizontal="center" vertical="center" wrapText="1"/>
    </xf>
    <xf numFmtId="0" fontId="8" fillId="0" borderId="17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3" xfId="0" applyFont="1" applyBorder="1" applyAlignment="1">
      <alignment wrapText="1"/>
    </xf>
    <xf numFmtId="0" fontId="8" fillId="0" borderId="1" xfId="0" applyFont="1" applyBorder="1" applyAlignment="1">
      <alignment wrapText="1"/>
    </xf>
    <xf numFmtId="0" fontId="8" fillId="0" borderId="7" xfId="0" applyFont="1" applyBorder="1" applyAlignment="1">
      <alignment wrapText="1"/>
    </xf>
    <xf numFmtId="0" fontId="14" fillId="0" borderId="65" xfId="0" applyFont="1" applyBorder="1" applyAlignment="1">
      <alignment vertical="center" wrapText="1"/>
    </xf>
    <xf numFmtId="0" fontId="10" fillId="0" borderId="65" xfId="0" applyFont="1" applyBorder="1" applyAlignment="1">
      <alignment vertical="center" wrapText="1"/>
    </xf>
    <xf numFmtId="0" fontId="8" fillId="0" borderId="41" xfId="0" applyFont="1" applyBorder="1" applyAlignment="1">
      <alignment horizontal="left" vertical="center" wrapText="1"/>
    </xf>
    <xf numFmtId="0" fontId="8" fillId="0" borderId="79" xfId="0" applyFont="1" applyBorder="1" applyAlignment="1">
      <alignment horizontal="center" wrapText="1"/>
    </xf>
    <xf numFmtId="1" fontId="8" fillId="0" borderId="49" xfId="0" applyNumberFormat="1" applyFont="1" applyBorder="1" applyAlignment="1">
      <alignment vertical="center" wrapText="1"/>
    </xf>
    <xf numFmtId="1" fontId="8" fillId="0" borderId="51" xfId="0" applyNumberFormat="1" applyFont="1" applyBorder="1" applyAlignment="1">
      <alignment vertical="center" wrapText="1"/>
    </xf>
    <xf numFmtId="0" fontId="8" fillId="0" borderId="178" xfId="0" applyFont="1" applyBorder="1" applyAlignment="1">
      <alignment wrapText="1"/>
    </xf>
    <xf numFmtId="0" fontId="8" fillId="0" borderId="88" xfId="0" applyFont="1" applyBorder="1" applyAlignment="1">
      <alignment wrapText="1"/>
    </xf>
    <xf numFmtId="1" fontId="8" fillId="0" borderId="71" xfId="0" applyNumberFormat="1" applyFont="1" applyBorder="1" applyAlignment="1">
      <alignment vertical="center" wrapText="1"/>
    </xf>
    <xf numFmtId="1" fontId="8" fillId="0" borderId="79" xfId="0" applyNumberFormat="1" applyFont="1" applyBorder="1" applyAlignment="1">
      <alignment vertical="center" wrapText="1"/>
    </xf>
    <xf numFmtId="1" fontId="8" fillId="0" borderId="65" xfId="0" applyNumberFormat="1" applyFont="1" applyBorder="1" applyAlignment="1">
      <alignment horizontal="center" vertical="center" wrapText="1"/>
    </xf>
    <xf numFmtId="0" fontId="10" fillId="0" borderId="0" xfId="0" applyFont="1" applyAlignment="1">
      <alignment vertical="center" wrapText="1"/>
    </xf>
    <xf numFmtId="1" fontId="8" fillId="0" borderId="0" xfId="0" applyNumberFormat="1" applyFont="1" applyAlignment="1">
      <alignment vertical="center" wrapText="1"/>
    </xf>
    <xf numFmtId="0" fontId="9" fillId="0" borderId="0" xfId="0" applyFont="1" applyAlignment="1">
      <alignment wrapText="1"/>
    </xf>
    <xf numFmtId="0" fontId="9" fillId="0" borderId="63" xfId="0" applyFont="1" applyBorder="1" applyAlignment="1">
      <alignment wrapText="1"/>
    </xf>
    <xf numFmtId="0" fontId="9" fillId="0" borderId="133" xfId="0" applyFont="1" applyBorder="1" applyAlignment="1">
      <alignment wrapText="1"/>
    </xf>
    <xf numFmtId="0" fontId="9" fillId="0" borderId="186" xfId="0" applyFont="1" applyBorder="1" applyAlignment="1">
      <alignment wrapText="1"/>
    </xf>
    <xf numFmtId="0" fontId="9" fillId="0" borderId="159" xfId="0" applyFont="1" applyBorder="1" applyAlignment="1">
      <alignment wrapText="1"/>
    </xf>
    <xf numFmtId="0" fontId="9" fillId="0" borderId="154" xfId="0" applyFont="1" applyBorder="1" applyAlignment="1">
      <alignment wrapText="1"/>
    </xf>
    <xf numFmtId="0" fontId="9" fillId="0" borderId="141" xfId="0" applyFont="1" applyBorder="1" applyAlignment="1">
      <alignment wrapText="1"/>
    </xf>
    <xf numFmtId="9" fontId="26" fillId="0" borderId="63" xfId="0" applyNumberFormat="1" applyFont="1" applyBorder="1" applyAlignment="1">
      <alignment horizontal="center" vertical="center" wrapText="1"/>
    </xf>
    <xf numFmtId="0" fontId="9" fillId="0" borderId="133" xfId="0" applyFont="1" applyBorder="1" applyAlignment="1">
      <alignment horizontal="center" vertical="center" wrapText="1"/>
    </xf>
    <xf numFmtId="0" fontId="8" fillId="0" borderId="165" xfId="0" applyFont="1" applyBorder="1" applyAlignment="1">
      <alignment wrapText="1"/>
    </xf>
    <xf numFmtId="49" fontId="8" fillId="0" borderId="3" xfId="0" applyNumberFormat="1" applyFont="1" applyBorder="1" applyAlignment="1">
      <alignment wrapText="1"/>
    </xf>
    <xf numFmtId="1" fontId="8" fillId="0" borderId="82" xfId="0" applyNumberFormat="1" applyFont="1" applyBorder="1" applyAlignment="1">
      <alignment wrapText="1"/>
    </xf>
    <xf numFmtId="1" fontId="8" fillId="0" borderId="3" xfId="0" applyNumberFormat="1" applyFont="1" applyBorder="1" applyAlignment="1">
      <alignment wrapText="1"/>
    </xf>
    <xf numFmtId="9" fontId="8" fillId="0" borderId="166" xfId="0" applyNumberFormat="1" applyFont="1" applyBorder="1" applyAlignment="1">
      <alignment wrapText="1"/>
    </xf>
    <xf numFmtId="9" fontId="26" fillId="10" borderId="65" xfId="0" applyNumberFormat="1" applyFont="1" applyFill="1" applyBorder="1" applyAlignment="1">
      <alignment horizontal="center" vertical="center" wrapText="1"/>
    </xf>
    <xf numFmtId="0" fontId="8" fillId="0" borderId="177" xfId="0" applyFont="1" applyBorder="1" applyAlignment="1">
      <alignment vertical="top" wrapText="1"/>
    </xf>
    <xf numFmtId="49" fontId="8" fillId="0" borderId="1" xfId="0" applyNumberFormat="1" applyFont="1" applyBorder="1" applyAlignment="1">
      <alignment wrapText="1"/>
    </xf>
    <xf numFmtId="1" fontId="8" fillId="0" borderId="1" xfId="0" applyNumberFormat="1" applyFont="1" applyBorder="1" applyAlignment="1">
      <alignment wrapText="1"/>
    </xf>
    <xf numFmtId="9" fontId="8" fillId="0" borderId="157" xfId="0" applyNumberFormat="1" applyFont="1" applyBorder="1" applyAlignment="1">
      <alignment wrapText="1"/>
    </xf>
    <xf numFmtId="9" fontId="26" fillId="0" borderId="112" xfId="0" applyNumberFormat="1" applyFont="1" applyBorder="1" applyAlignment="1">
      <alignment horizontal="center" vertical="center" wrapText="1"/>
    </xf>
    <xf numFmtId="0" fontId="9" fillId="0" borderId="63" xfId="0" applyFont="1" applyBorder="1" applyAlignment="1">
      <alignment horizontal="center" vertical="center" wrapText="1"/>
    </xf>
    <xf numFmtId="0" fontId="8" fillId="0" borderId="31" xfId="0" applyFont="1" applyBorder="1" applyAlignment="1">
      <alignment vertical="top" wrapText="1"/>
    </xf>
    <xf numFmtId="49" fontId="8" fillId="0" borderId="4" xfId="0" applyNumberFormat="1" applyFont="1" applyBorder="1" applyAlignment="1">
      <alignment wrapText="1"/>
    </xf>
    <xf numFmtId="1" fontId="8" fillId="0" borderId="4" xfId="0" applyNumberFormat="1" applyFont="1" applyBorder="1" applyAlignment="1">
      <alignment wrapText="1"/>
    </xf>
    <xf numFmtId="9" fontId="8" fillId="0" borderId="158" xfId="0" applyNumberFormat="1" applyFont="1" applyBorder="1" applyAlignment="1">
      <alignment wrapText="1"/>
    </xf>
    <xf numFmtId="9" fontId="26" fillId="10" borderId="112" xfId="0" applyNumberFormat="1" applyFont="1" applyFill="1" applyBorder="1" applyAlignment="1">
      <alignment vertical="center" wrapText="1"/>
    </xf>
    <xf numFmtId="0" fontId="9" fillId="0" borderId="64" xfId="0" applyFont="1" applyBorder="1" applyAlignment="1">
      <alignment horizontal="center" vertical="center" wrapText="1"/>
    </xf>
    <xf numFmtId="0" fontId="8" fillId="0" borderId="20" xfId="0" applyFont="1" applyBorder="1" applyAlignment="1">
      <alignment vertical="top" wrapText="1"/>
    </xf>
    <xf numFmtId="0" fontId="8" fillId="0" borderId="20" xfId="0" applyFont="1" applyBorder="1" applyAlignment="1">
      <alignment wrapText="1"/>
    </xf>
    <xf numFmtId="0" fontId="9" fillId="0" borderId="65" xfId="0" applyFont="1" applyBorder="1" applyAlignment="1">
      <alignment horizontal="center" vertical="center" wrapText="1"/>
    </xf>
    <xf numFmtId="49" fontId="8" fillId="0" borderId="2" xfId="0" applyNumberFormat="1" applyFont="1" applyBorder="1" applyAlignment="1">
      <alignment wrapText="1"/>
    </xf>
    <xf numFmtId="1" fontId="8" fillId="0" borderId="2" xfId="0" applyNumberFormat="1" applyFont="1" applyBorder="1" applyAlignment="1">
      <alignment wrapText="1"/>
    </xf>
    <xf numFmtId="9" fontId="8" fillId="3" borderId="161" xfId="0" applyNumberFormat="1" applyFont="1" applyFill="1" applyBorder="1" applyAlignment="1">
      <alignment wrapText="1"/>
    </xf>
    <xf numFmtId="9" fontId="26" fillId="0" borderId="108" xfId="0" applyNumberFormat="1" applyFont="1" applyBorder="1" applyAlignment="1">
      <alignment horizontal="center" vertical="center" wrapText="1"/>
    </xf>
    <xf numFmtId="0" fontId="8" fillId="0" borderId="136" xfId="0" applyFont="1" applyBorder="1" applyAlignment="1">
      <alignment wrapText="1"/>
    </xf>
    <xf numFmtId="0" fontId="8" fillId="0" borderId="128" xfId="0" applyFont="1" applyBorder="1" applyAlignment="1">
      <alignment vertical="top" wrapText="1"/>
    </xf>
    <xf numFmtId="49" fontId="8" fillId="0" borderId="128" xfId="0" applyNumberFormat="1" applyFont="1" applyBorder="1" applyAlignment="1">
      <alignment wrapText="1"/>
    </xf>
    <xf numFmtId="1" fontId="8" fillId="0" borderId="167" xfId="0" applyNumberFormat="1" applyFont="1" applyBorder="1" applyAlignment="1">
      <alignment wrapText="1"/>
    </xf>
    <xf numFmtId="1" fontId="8" fillId="0" borderId="159" xfId="0" applyNumberFormat="1" applyFont="1" applyBorder="1" applyAlignment="1">
      <alignment wrapText="1"/>
    </xf>
    <xf numFmtId="0" fontId="8" fillId="0" borderId="137" xfId="0" applyFont="1" applyBorder="1" applyAlignment="1">
      <alignment wrapText="1"/>
    </xf>
    <xf numFmtId="0" fontId="9" fillId="0" borderId="0" xfId="0" quotePrefix="1" applyFont="1" applyAlignment="1">
      <alignment wrapText="1"/>
    </xf>
    <xf numFmtId="0" fontId="31" fillId="0" borderId="85" xfId="0" applyFont="1" applyBorder="1" applyAlignment="1">
      <alignment wrapText="1"/>
    </xf>
    <xf numFmtId="0" fontId="8" fillId="0" borderId="37" xfId="0" applyFont="1" applyBorder="1"/>
    <xf numFmtId="0" fontId="30" fillId="0" borderId="11" xfId="0" applyFont="1" applyBorder="1" applyAlignment="1">
      <alignment horizontal="right"/>
    </xf>
    <xf numFmtId="1" fontId="30" fillId="0" borderId="11" xfId="0" applyNumberFormat="1" applyFont="1" applyBorder="1"/>
    <xf numFmtId="0" fontId="31" fillId="0" borderId="1" xfId="0" applyFont="1" applyBorder="1" applyAlignment="1">
      <alignment wrapText="1"/>
    </xf>
    <xf numFmtId="0" fontId="31" fillId="0" borderId="7" xfId="0" applyFont="1" applyBorder="1" applyAlignment="1">
      <alignment wrapText="1"/>
    </xf>
    <xf numFmtId="0" fontId="31" fillId="0" borderId="45" xfId="0" applyFont="1" applyBorder="1" applyAlignment="1" applyProtection="1">
      <alignment wrapText="1"/>
      <protection locked="0"/>
    </xf>
    <xf numFmtId="0" fontId="31" fillId="0" borderId="54" xfId="0" applyFont="1" applyBorder="1" applyAlignment="1" applyProtection="1">
      <alignment wrapText="1"/>
      <protection locked="0"/>
    </xf>
    <xf numFmtId="0" fontId="31" fillId="0" borderId="0" xfId="0" applyFont="1" applyAlignment="1" applyProtection="1">
      <alignment wrapText="1"/>
      <protection locked="0"/>
    </xf>
    <xf numFmtId="0" fontId="31" fillId="0" borderId="36" xfId="0" applyFont="1" applyBorder="1" applyAlignment="1" applyProtection="1">
      <alignment wrapText="1"/>
      <protection locked="0"/>
    </xf>
    <xf numFmtId="0" fontId="31" fillId="0" borderId="108" xfId="0" applyFont="1" applyBorder="1" applyAlignment="1" applyProtection="1">
      <alignment horizontal="center" textRotation="90" wrapText="1"/>
      <protection locked="0"/>
    </xf>
    <xf numFmtId="0" fontId="31" fillId="0" borderId="12" xfId="0" applyFont="1" applyBorder="1" applyAlignment="1" applyProtection="1">
      <alignment wrapText="1"/>
      <protection locked="0"/>
    </xf>
    <xf numFmtId="0" fontId="31" fillId="0" borderId="53" xfId="0" applyFont="1" applyBorder="1" applyAlignment="1" applyProtection="1">
      <alignment wrapText="1"/>
      <protection locked="0"/>
    </xf>
    <xf numFmtId="0" fontId="31" fillId="0" borderId="55" xfId="0" applyFont="1" applyBorder="1" applyAlignment="1" applyProtection="1">
      <alignment wrapText="1"/>
      <protection locked="0"/>
    </xf>
    <xf numFmtId="0" fontId="31" fillId="0" borderId="108" xfId="0" applyFont="1" applyBorder="1" applyAlignment="1" applyProtection="1">
      <alignment wrapText="1"/>
      <protection locked="0"/>
    </xf>
    <xf numFmtId="0" fontId="31" fillId="0" borderId="111" xfId="0" applyFont="1" applyBorder="1" applyAlignment="1">
      <alignment wrapText="1"/>
    </xf>
    <xf numFmtId="0" fontId="31" fillId="0" borderId="63" xfId="0" applyFont="1" applyBorder="1" applyAlignment="1">
      <alignment wrapText="1"/>
    </xf>
    <xf numFmtId="0" fontId="31" fillId="0" borderId="108" xfId="0" applyFont="1" applyBorder="1" applyAlignment="1">
      <alignment wrapText="1"/>
    </xf>
    <xf numFmtId="0" fontId="31" fillId="0" borderId="37" xfId="0" applyFont="1" applyBorder="1" applyAlignment="1">
      <alignment wrapText="1"/>
    </xf>
    <xf numFmtId="0" fontId="8" fillId="0" borderId="10" xfId="0" applyFont="1" applyBorder="1" applyAlignment="1" applyProtection="1">
      <alignment horizontal="center" vertical="center" wrapText="1"/>
      <protection locked="0"/>
    </xf>
    <xf numFmtId="0" fontId="8" fillId="0" borderId="47" xfId="0" applyFont="1" applyBorder="1" applyAlignment="1" applyProtection="1">
      <alignment horizontal="left" vertical="center" wrapText="1"/>
      <protection locked="0"/>
    </xf>
    <xf numFmtId="0" fontId="8" fillId="0" borderId="0" xfId="0" applyFont="1" applyAlignment="1" applyProtection="1">
      <alignment horizontal="center" wrapText="1"/>
      <protection locked="0"/>
    </xf>
    <xf numFmtId="1" fontId="8" fillId="0" borderId="19" xfId="0" applyNumberFormat="1" applyFont="1" applyBorder="1" applyAlignment="1" applyProtection="1">
      <alignment horizontal="center" vertical="center" wrapText="1"/>
      <protection locked="0"/>
    </xf>
    <xf numFmtId="1" fontId="8" fillId="0" borderId="123" xfId="0" applyNumberFormat="1" applyFont="1" applyBorder="1" applyAlignment="1" applyProtection="1">
      <alignment horizontal="center" vertical="center" wrapText="1"/>
      <protection locked="0"/>
    </xf>
    <xf numFmtId="0" fontId="8" fillId="0" borderId="115"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108" xfId="0" applyFont="1" applyBorder="1" applyAlignment="1" applyProtection="1">
      <alignment horizontal="center" vertical="center" wrapText="1"/>
      <protection locked="0"/>
    </xf>
    <xf numFmtId="1" fontId="31" fillId="0" borderId="76" xfId="0" applyNumberFormat="1" applyFont="1" applyBorder="1" applyAlignment="1">
      <alignment vertical="center" wrapText="1"/>
    </xf>
    <xf numFmtId="1" fontId="8" fillId="0" borderId="126" xfId="0" applyNumberFormat="1" applyFont="1" applyBorder="1" applyAlignment="1">
      <alignment horizontal="center" wrapText="1"/>
    </xf>
    <xf numFmtId="1" fontId="8" fillId="0" borderId="50" xfId="0" applyNumberFormat="1" applyFont="1" applyBorder="1" applyAlignment="1">
      <alignment horizontal="center" wrapText="1"/>
    </xf>
    <xf numFmtId="1" fontId="8" fillId="0" borderId="38" xfId="0" applyNumberFormat="1" applyFont="1" applyBorder="1" applyAlignment="1">
      <alignment horizontal="center" vertical="center" wrapText="1"/>
    </xf>
    <xf numFmtId="0" fontId="31" fillId="0" borderId="29" xfId="0" applyFont="1" applyBorder="1" applyAlignment="1">
      <alignment wrapText="1"/>
    </xf>
    <xf numFmtId="0" fontId="9" fillId="0" borderId="119"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43" xfId="0" applyFont="1" applyBorder="1" applyAlignment="1" applyProtection="1">
      <alignment horizontal="center" vertical="center" wrapText="1"/>
      <protection locked="0"/>
    </xf>
    <xf numFmtId="0" fontId="8" fillId="0" borderId="102" xfId="0" applyFont="1" applyBorder="1" applyAlignment="1" applyProtection="1">
      <alignment horizontal="center" wrapText="1"/>
      <protection locked="0"/>
    </xf>
    <xf numFmtId="0" fontId="8" fillId="0" borderId="141" xfId="0" applyFont="1" applyBorder="1" applyAlignment="1">
      <alignment wrapText="1"/>
    </xf>
    <xf numFmtId="0" fontId="8" fillId="0" borderId="117" xfId="0" applyFont="1" applyBorder="1" applyAlignment="1" applyProtection="1">
      <alignment horizontal="center" vertical="center" wrapText="1"/>
      <protection locked="0"/>
    </xf>
    <xf numFmtId="0" fontId="8" fillId="0" borderId="110" xfId="0" applyFont="1" applyBorder="1" applyAlignment="1" applyProtection="1">
      <alignment horizontal="center" vertical="center" wrapText="1"/>
      <protection locked="0"/>
    </xf>
    <xf numFmtId="1" fontId="8" fillId="0" borderId="76" xfId="0" applyNumberFormat="1" applyFont="1" applyBorder="1" applyAlignment="1">
      <alignment horizontal="center" wrapText="1"/>
    </xf>
    <xf numFmtId="1" fontId="8" fillId="0" borderId="10" xfId="0" applyNumberFormat="1" applyFont="1" applyBorder="1" applyAlignment="1">
      <alignment horizontal="center" vertical="center" wrapText="1"/>
    </xf>
    <xf numFmtId="0" fontId="8" fillId="0" borderId="91" xfId="0" applyFont="1" applyBorder="1" applyAlignment="1">
      <alignment wrapText="1"/>
    </xf>
    <xf numFmtId="0" fontId="8" fillId="0" borderId="22" xfId="0" applyFont="1" applyBorder="1" applyAlignment="1">
      <alignment wrapText="1"/>
    </xf>
    <xf numFmtId="0" fontId="8" fillId="0" borderId="119" xfId="0" applyFont="1" applyBorder="1" applyAlignment="1" applyProtection="1">
      <alignment vertical="center" wrapText="1"/>
      <protection locked="0"/>
    </xf>
    <xf numFmtId="0" fontId="8" fillId="0" borderId="44" xfId="0" applyFont="1" applyBorder="1" applyAlignment="1" applyProtection="1">
      <alignment horizontal="center" wrapText="1"/>
      <protection locked="0"/>
    </xf>
    <xf numFmtId="1" fontId="8" fillId="0" borderId="43" xfId="0" applyNumberFormat="1" applyFont="1" applyBorder="1" applyAlignment="1" applyProtection="1">
      <alignment horizontal="center" vertical="center" wrapText="1"/>
      <protection locked="0"/>
    </xf>
    <xf numFmtId="1" fontId="8" fillId="0" borderId="0" xfId="0" applyNumberFormat="1" applyFont="1" applyAlignment="1" applyProtection="1">
      <alignment horizontal="center" vertical="center" wrapText="1"/>
      <protection locked="0"/>
    </xf>
    <xf numFmtId="0" fontId="8" fillId="0" borderId="85" xfId="0" applyFont="1" applyBorder="1" applyAlignment="1" applyProtection="1">
      <alignment horizontal="center" vertical="center" wrapText="1"/>
      <protection locked="0"/>
    </xf>
    <xf numFmtId="1" fontId="8" fillId="0" borderId="77" xfId="0" applyNumberFormat="1" applyFont="1" applyBorder="1" applyAlignment="1">
      <alignment horizontal="center" wrapText="1"/>
    </xf>
    <xf numFmtId="0" fontId="8" fillId="0" borderId="85" xfId="0" applyFont="1" applyBorder="1" applyAlignment="1">
      <alignment wrapText="1"/>
    </xf>
    <xf numFmtId="0" fontId="8" fillId="0" borderId="148" xfId="0" applyFont="1" applyBorder="1" applyAlignment="1" applyProtection="1">
      <alignment vertical="center" wrapText="1"/>
      <protection locked="0"/>
    </xf>
    <xf numFmtId="0" fontId="8" fillId="0" borderId="113" xfId="0" applyFont="1" applyBorder="1" applyAlignment="1" applyProtection="1">
      <alignment horizontal="center" wrapText="1"/>
      <protection locked="0"/>
    </xf>
    <xf numFmtId="1" fontId="8" fillId="0" borderId="21" xfId="0" applyNumberFormat="1" applyFont="1" applyBorder="1" applyAlignment="1" applyProtection="1">
      <alignment horizontal="center" vertical="center" wrapText="1"/>
      <protection locked="0"/>
    </xf>
    <xf numFmtId="1" fontId="8" fillId="0" borderId="122" xfId="0" applyNumberFormat="1" applyFont="1" applyBorder="1" applyAlignment="1" applyProtection="1">
      <alignment vertical="center" wrapText="1"/>
      <protection locked="0"/>
    </xf>
    <xf numFmtId="0" fontId="8" fillId="0" borderId="116"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1" fontId="8" fillId="0" borderId="79" xfId="0" applyNumberFormat="1" applyFont="1" applyBorder="1" applyAlignment="1">
      <alignment horizontal="center" wrapText="1"/>
    </xf>
    <xf numFmtId="1" fontId="8" fillId="0" borderId="44" xfId="0" applyNumberFormat="1" applyFont="1" applyBorder="1" applyAlignment="1">
      <alignment horizontal="center" vertical="center" wrapText="1"/>
    </xf>
    <xf numFmtId="1" fontId="8" fillId="0" borderId="48" xfId="0" applyNumberFormat="1" applyFont="1" applyBorder="1" applyAlignment="1">
      <alignment vertical="center" wrapText="1"/>
    </xf>
    <xf numFmtId="0" fontId="8" fillId="0" borderId="24" xfId="0" applyFont="1" applyBorder="1" applyAlignment="1">
      <alignment wrapText="1"/>
    </xf>
    <xf numFmtId="0" fontId="8" fillId="0" borderId="133" xfId="0" applyFont="1" applyBorder="1" applyAlignment="1" applyProtection="1">
      <alignment horizontal="center" wrapText="1"/>
      <protection locked="0"/>
    </xf>
    <xf numFmtId="1" fontId="8" fillId="0" borderId="45" xfId="0" applyNumberFormat="1" applyFont="1" applyBorder="1" applyAlignment="1">
      <alignment vertical="center" wrapText="1"/>
    </xf>
    <xf numFmtId="0" fontId="31" fillId="0" borderId="22" xfId="0" applyFont="1" applyBorder="1" applyAlignment="1">
      <alignment wrapText="1"/>
    </xf>
    <xf numFmtId="0" fontId="9" fillId="0" borderId="38" xfId="0" applyFont="1" applyBorder="1" applyAlignment="1" applyProtection="1">
      <alignment vertical="center" wrapText="1"/>
      <protection locked="0"/>
    </xf>
    <xf numFmtId="0" fontId="8" fillId="0" borderId="112" xfId="0" applyFont="1" applyBorder="1" applyAlignment="1" applyProtection="1">
      <alignment vertical="center" wrapText="1"/>
      <protection locked="0"/>
    </xf>
    <xf numFmtId="0" fontId="8" fillId="0" borderId="64" xfId="0" applyFont="1" applyBorder="1" applyAlignment="1" applyProtection="1">
      <alignment vertical="center" wrapText="1"/>
      <protection locked="0"/>
    </xf>
    <xf numFmtId="0" fontId="9" fillId="0" borderId="52" xfId="0" applyFont="1" applyBorder="1" applyAlignment="1" applyProtection="1">
      <alignment vertical="center" wrapText="1"/>
      <protection locked="0"/>
    </xf>
    <xf numFmtId="0" fontId="8" fillId="0" borderId="38" xfId="0" applyFont="1" applyBorder="1" applyAlignment="1" applyProtection="1">
      <alignment vertical="center" wrapText="1"/>
      <protection locked="0"/>
    </xf>
    <xf numFmtId="1" fontId="8" fillId="0" borderId="121" xfId="0" applyNumberFormat="1" applyFont="1" applyBorder="1" applyAlignment="1" applyProtection="1">
      <alignment vertical="center" wrapText="1"/>
      <protection locked="0"/>
    </xf>
    <xf numFmtId="0" fontId="8" fillId="0" borderId="92" xfId="0" applyFont="1" applyBorder="1" applyAlignment="1" applyProtection="1">
      <alignment horizontal="center" vertical="center" wrapText="1"/>
      <protection locked="0"/>
    </xf>
    <xf numFmtId="1" fontId="8" fillId="0" borderId="38" xfId="0" applyNumberFormat="1" applyFont="1" applyBorder="1" applyAlignment="1">
      <alignment vertical="center" wrapText="1"/>
    </xf>
    <xf numFmtId="0" fontId="8" fillId="0" borderId="133" xfId="0" applyFont="1" applyBorder="1" applyAlignment="1" applyProtection="1">
      <alignment vertical="center" wrapText="1"/>
      <protection locked="0"/>
    </xf>
    <xf numFmtId="1" fontId="8" fillId="0" borderId="81" xfId="0" applyNumberFormat="1" applyFont="1" applyBorder="1" applyAlignment="1" applyProtection="1">
      <alignment horizontal="center" vertical="center" wrapText="1"/>
      <protection locked="0"/>
    </xf>
    <xf numFmtId="1" fontId="8" fillId="0" borderId="141" xfId="0" applyNumberFormat="1" applyFont="1" applyBorder="1" applyAlignment="1" applyProtection="1">
      <alignment horizontal="center" vertical="center" wrapText="1"/>
      <protection locked="0"/>
    </xf>
    <xf numFmtId="0" fontId="8" fillId="0" borderId="80" xfId="0" applyFont="1" applyBorder="1" applyAlignment="1" applyProtection="1">
      <alignment horizontal="center" vertical="center" wrapText="1"/>
      <protection locked="0"/>
    </xf>
    <xf numFmtId="0" fontId="8" fillId="0" borderId="76" xfId="0" applyFont="1" applyBorder="1" applyAlignment="1" applyProtection="1">
      <alignment horizontal="center" vertical="center" wrapText="1"/>
      <protection locked="0"/>
    </xf>
    <xf numFmtId="1" fontId="8" fillId="0" borderId="165" xfId="0" applyNumberFormat="1" applyFont="1" applyBorder="1" applyAlignment="1">
      <alignment horizontal="center" vertical="center" wrapText="1"/>
    </xf>
    <xf numFmtId="1" fontId="8" fillId="0" borderId="111" xfId="0" applyNumberFormat="1" applyFont="1" applyBorder="1" applyAlignment="1">
      <alignment horizontal="center" vertical="center" wrapText="1"/>
    </xf>
    <xf numFmtId="0" fontId="8" fillId="0" borderId="104" xfId="0" applyFont="1" applyBorder="1" applyAlignment="1">
      <alignment wrapText="1"/>
    </xf>
    <xf numFmtId="0" fontId="8" fillId="0" borderId="134" xfId="0" applyFont="1" applyBorder="1" applyAlignment="1" applyProtection="1">
      <alignment vertical="center" wrapText="1"/>
      <protection locked="0"/>
    </xf>
    <xf numFmtId="1" fontId="8" fillId="0" borderId="99" xfId="0" applyNumberFormat="1" applyFont="1" applyBorder="1" applyAlignment="1" applyProtection="1">
      <alignment horizontal="center" vertical="center" wrapText="1"/>
      <protection locked="0"/>
    </xf>
    <xf numFmtId="1" fontId="8" fillId="0" borderId="142" xfId="0" applyNumberFormat="1" applyFont="1" applyBorder="1" applyAlignment="1" applyProtection="1">
      <alignment vertical="center" wrapText="1"/>
      <protection locked="0"/>
    </xf>
    <xf numFmtId="0" fontId="8" fillId="0" borderId="86" xfId="0" applyFont="1" applyBorder="1" applyAlignment="1" applyProtection="1">
      <alignment horizontal="center" vertical="center" wrapText="1"/>
      <protection locked="0"/>
    </xf>
    <xf numFmtId="1" fontId="8" fillId="0" borderId="71" xfId="0" applyNumberFormat="1" applyFont="1" applyBorder="1" applyAlignment="1">
      <alignment horizontal="center" vertical="center" wrapText="1"/>
    </xf>
    <xf numFmtId="1" fontId="8" fillId="0" borderId="149" xfId="0" applyNumberFormat="1" applyFont="1" applyBorder="1" applyAlignment="1">
      <alignment vertical="center" wrapText="1"/>
    </xf>
    <xf numFmtId="0" fontId="8" fillId="0" borderId="90" xfId="0" applyFont="1" applyBorder="1" applyAlignment="1">
      <alignment wrapText="1"/>
    </xf>
    <xf numFmtId="1" fontId="8" fillId="0" borderId="31" xfId="0" applyNumberFormat="1" applyFont="1" applyBorder="1" applyAlignment="1" applyProtection="1">
      <alignment horizontal="center" vertical="center" wrapText="1"/>
      <protection locked="0"/>
    </xf>
    <xf numFmtId="1" fontId="8" fillId="0" borderId="8" xfId="0" applyNumberFormat="1" applyFont="1" applyBorder="1" applyAlignment="1">
      <alignment horizontal="center" vertical="center" wrapText="1"/>
    </xf>
    <xf numFmtId="0" fontId="8" fillId="0" borderId="29" xfId="0" applyFont="1" applyBorder="1" applyAlignment="1">
      <alignment wrapText="1"/>
    </xf>
    <xf numFmtId="0" fontId="8" fillId="0" borderId="101" xfId="0" applyFont="1" applyBorder="1" applyAlignment="1" applyProtection="1">
      <alignment horizontal="center" wrapText="1"/>
      <protection locked="0"/>
    </xf>
    <xf numFmtId="1" fontId="8" fillId="0" borderId="20" xfId="0" applyNumberFormat="1" applyFont="1" applyBorder="1" applyAlignment="1" applyProtection="1">
      <alignment horizontal="center" vertical="center" wrapText="1"/>
      <protection locked="0"/>
    </xf>
    <xf numFmtId="1" fontId="8" fillId="0" borderId="121" xfId="0" applyNumberFormat="1" applyFont="1" applyBorder="1" applyAlignment="1" applyProtection="1">
      <alignment horizontal="center" vertical="center" wrapText="1"/>
      <protection locked="0"/>
    </xf>
    <xf numFmtId="1" fontId="8" fillId="0" borderId="50" xfId="0" applyNumberFormat="1" applyFont="1" applyBorder="1" applyAlignment="1">
      <alignment horizontal="center" vertical="center" wrapText="1"/>
    </xf>
    <xf numFmtId="0" fontId="8" fillId="0" borderId="23" xfId="0" applyFont="1" applyBorder="1" applyAlignment="1">
      <alignment wrapText="1"/>
    </xf>
    <xf numFmtId="1" fontId="8" fillId="0" borderId="17" xfId="0" applyNumberFormat="1" applyFont="1" applyBorder="1" applyAlignment="1">
      <alignment vertical="center" wrapText="1"/>
    </xf>
    <xf numFmtId="1" fontId="8" fillId="0" borderId="109" xfId="0" applyNumberFormat="1" applyFont="1" applyBorder="1" applyAlignment="1">
      <alignment horizontal="center" vertical="center" wrapText="1"/>
    </xf>
    <xf numFmtId="0" fontId="8" fillId="0" borderId="188" xfId="0" applyFont="1" applyBorder="1" applyAlignment="1">
      <alignment wrapText="1"/>
    </xf>
    <xf numFmtId="0" fontId="8" fillId="0" borderId="0" xfId="0" quotePrefix="1" applyFont="1" applyAlignment="1" applyProtection="1">
      <alignment vertical="center" wrapText="1"/>
      <protection locked="0"/>
    </xf>
    <xf numFmtId="0" fontId="8" fillId="0" borderId="77" xfId="0" applyFont="1" applyBorder="1" applyAlignment="1" applyProtection="1">
      <alignment horizontal="center" wrapText="1"/>
      <protection locked="0"/>
    </xf>
    <xf numFmtId="0" fontId="8" fillId="0" borderId="42" xfId="0" applyFont="1" applyBorder="1" applyAlignment="1" applyProtection="1">
      <alignment vertical="center" wrapText="1"/>
      <protection locked="0"/>
    </xf>
    <xf numFmtId="0" fontId="8" fillId="0" borderId="148" xfId="0" quotePrefix="1" applyFont="1" applyBorder="1" applyAlignment="1" applyProtection="1">
      <alignment vertical="center" wrapText="1"/>
      <protection locked="0"/>
    </xf>
    <xf numFmtId="1" fontId="8" fillId="0" borderId="50" xfId="0" applyNumberFormat="1" applyFont="1" applyBorder="1" applyAlignment="1">
      <alignment vertical="center" wrapText="1"/>
    </xf>
    <xf numFmtId="0" fontId="8" fillId="0" borderId="45" xfId="0" applyFont="1" applyBorder="1" applyAlignment="1" applyProtection="1">
      <alignment horizontal="left" vertical="center" wrapText="1"/>
      <protection locked="0"/>
    </xf>
    <xf numFmtId="0" fontId="8" fillId="0" borderId="136" xfId="0" applyFont="1" applyBorder="1" applyAlignment="1" applyProtection="1">
      <alignment horizontal="center" wrapText="1"/>
      <protection locked="0"/>
    </xf>
    <xf numFmtId="0" fontId="8" fillId="0" borderId="120" xfId="0" applyFont="1" applyBorder="1" applyAlignment="1" applyProtection="1">
      <alignment horizontal="center" vertical="center" wrapText="1"/>
      <protection locked="0"/>
    </xf>
    <xf numFmtId="1" fontId="8" fillId="0" borderId="76" xfId="0" applyNumberFormat="1" applyFont="1" applyBorder="1" applyAlignment="1" applyProtection="1">
      <alignment horizontal="center" wrapText="1"/>
      <protection locked="0"/>
    </xf>
    <xf numFmtId="1" fontId="8" fillId="0" borderId="10" xfId="0" applyNumberFormat="1" applyFont="1" applyBorder="1" applyAlignment="1" applyProtection="1">
      <alignment horizontal="center" vertical="center" wrapText="1"/>
      <protection locked="0"/>
    </xf>
    <xf numFmtId="0" fontId="8" fillId="0" borderId="22" xfId="0" applyFont="1" applyBorder="1" applyAlignment="1" applyProtection="1">
      <alignment wrapText="1"/>
      <protection locked="0"/>
    </xf>
    <xf numFmtId="0" fontId="8" fillId="0" borderId="45" xfId="0" applyFont="1" applyBorder="1" applyAlignment="1" applyProtection="1">
      <alignment vertical="center" wrapText="1"/>
      <protection locked="0"/>
    </xf>
    <xf numFmtId="0" fontId="8" fillId="0" borderId="0" xfId="0" applyFont="1" applyAlignment="1" applyProtection="1">
      <alignment vertical="center" wrapText="1"/>
      <protection locked="0"/>
    </xf>
    <xf numFmtId="1" fontId="8" fillId="0" borderId="77" xfId="0" applyNumberFormat="1" applyFont="1" applyBorder="1" applyAlignment="1">
      <alignment horizontal="center" vertical="center" wrapText="1"/>
    </xf>
    <xf numFmtId="1" fontId="8" fillId="0" borderId="52" xfId="0" applyNumberFormat="1" applyFont="1" applyBorder="1" applyAlignment="1">
      <alignment vertical="center" wrapText="1"/>
    </xf>
    <xf numFmtId="0" fontId="8" fillId="0" borderId="40" xfId="0" applyFont="1" applyBorder="1" applyAlignment="1" applyProtection="1">
      <alignment vertical="center" wrapText="1"/>
      <protection locked="0"/>
    </xf>
    <xf numFmtId="1" fontId="8" fillId="0" borderId="80" xfId="0" applyNumberFormat="1" applyFont="1" applyBorder="1" applyAlignment="1">
      <alignment horizontal="center" vertical="center" wrapText="1"/>
    </xf>
    <xf numFmtId="0" fontId="8" fillId="0" borderId="187" xfId="0" applyFont="1" applyBorder="1" applyAlignment="1" applyProtection="1">
      <alignment vertical="center" wrapText="1"/>
      <protection locked="0"/>
    </xf>
    <xf numFmtId="0" fontId="8" fillId="0" borderId="44" xfId="0" applyFont="1" applyBorder="1" applyAlignment="1" applyProtection="1">
      <alignment horizontal="center" vertical="center" wrapText="1"/>
      <protection locked="0"/>
    </xf>
    <xf numFmtId="0" fontId="8" fillId="0" borderId="114" xfId="0" applyFont="1" applyBorder="1" applyAlignment="1">
      <alignment wrapText="1"/>
    </xf>
    <xf numFmtId="0" fontId="8" fillId="0" borderId="125" xfId="0" applyFont="1" applyBorder="1" applyAlignment="1" applyProtection="1">
      <alignment horizontal="center" vertical="center" wrapText="1"/>
      <protection locked="0"/>
    </xf>
    <xf numFmtId="0" fontId="8" fillId="0" borderId="77" xfId="0" applyFont="1" applyBorder="1" applyAlignment="1" applyProtection="1">
      <alignment horizontal="center" vertical="center" wrapText="1"/>
      <protection locked="0"/>
    </xf>
    <xf numFmtId="0" fontId="8" fillId="0" borderId="52" xfId="0" applyFont="1" applyBorder="1" applyAlignment="1" applyProtection="1">
      <alignment vertical="center" wrapText="1"/>
      <protection locked="0"/>
    </xf>
    <xf numFmtId="0" fontId="8" fillId="0" borderId="101" xfId="0" applyFont="1" applyBorder="1" applyAlignment="1" applyProtection="1">
      <alignment horizontal="center" vertical="center" wrapText="1"/>
      <protection locked="0"/>
    </xf>
    <xf numFmtId="0" fontId="8" fillId="0" borderId="147" xfId="0" applyFont="1" applyBorder="1" applyAlignment="1" applyProtection="1">
      <alignment vertical="center" wrapText="1"/>
      <protection locked="0"/>
    </xf>
    <xf numFmtId="0" fontId="8" fillId="0" borderId="108" xfId="0" applyFont="1" applyBorder="1" applyAlignment="1" applyProtection="1">
      <alignment horizontal="left" vertical="center" wrapText="1"/>
      <protection locked="0"/>
    </xf>
    <xf numFmtId="1" fontId="8" fillId="0" borderId="129" xfId="0" applyNumberFormat="1" applyFont="1" applyBorder="1" applyAlignment="1" applyProtection="1">
      <alignment horizontal="center" vertical="center" wrapText="1"/>
      <protection locked="0"/>
    </xf>
    <xf numFmtId="1" fontId="8" fillId="0" borderId="143" xfId="0" applyNumberFormat="1" applyFont="1" applyBorder="1" applyAlignment="1" applyProtection="1">
      <alignment horizontal="center" vertical="center" wrapText="1"/>
      <protection locked="0"/>
    </xf>
    <xf numFmtId="0" fontId="8" fillId="0" borderId="136" xfId="0" applyFont="1" applyBorder="1" applyAlignment="1" applyProtection="1">
      <alignment horizontal="center" vertical="center" wrapText="1"/>
      <protection locked="0"/>
    </xf>
    <xf numFmtId="0" fontId="8" fillId="0" borderId="130" xfId="0" applyFont="1" applyBorder="1" applyAlignment="1" applyProtection="1">
      <alignment horizontal="center" vertical="center" wrapText="1"/>
      <protection locked="0"/>
    </xf>
    <xf numFmtId="1" fontId="8" fillId="0" borderId="108" xfId="0" applyNumberFormat="1" applyFont="1" applyBorder="1" applyAlignment="1">
      <alignment horizontal="center" wrapText="1"/>
    </xf>
    <xf numFmtId="1" fontId="8" fillId="0" borderId="128" xfId="0" applyNumberFormat="1" applyFont="1" applyBorder="1" applyAlignment="1">
      <alignment horizontal="center" vertical="center" wrapText="1"/>
    </xf>
    <xf numFmtId="1" fontId="8" fillId="0" borderId="130" xfId="0" applyNumberFormat="1" applyFont="1" applyBorder="1" applyAlignment="1">
      <alignment horizontal="center" vertical="center" wrapText="1"/>
    </xf>
    <xf numFmtId="0" fontId="8" fillId="0" borderId="144" xfId="0" applyFont="1" applyBorder="1" applyAlignment="1">
      <alignment wrapText="1"/>
    </xf>
    <xf numFmtId="0" fontId="30" fillId="0" borderId="37" xfId="0" applyFont="1" applyBorder="1" applyAlignment="1">
      <alignment horizontal="left" wrapText="1"/>
    </xf>
    <xf numFmtId="0" fontId="30" fillId="0" borderId="11" xfId="0" applyFont="1" applyBorder="1" applyAlignment="1">
      <alignment horizontal="left" wrapText="1"/>
    </xf>
    <xf numFmtId="0" fontId="31" fillId="0" borderId="45" xfId="0" applyFont="1" applyBorder="1" applyAlignment="1">
      <alignment wrapText="1"/>
    </xf>
    <xf numFmtId="0" fontId="31" fillId="0" borderId="47" xfId="0" applyFont="1" applyBorder="1" applyAlignment="1">
      <alignment wrapText="1"/>
    </xf>
    <xf numFmtId="0" fontId="31" fillId="0" borderId="11" xfId="0" applyFont="1" applyBorder="1" applyAlignment="1">
      <alignment wrapText="1"/>
    </xf>
    <xf numFmtId="0" fontId="31" fillId="0" borderId="53" xfId="0" applyFont="1" applyBorder="1" applyAlignment="1">
      <alignment horizontal="center" textRotation="90" wrapText="1"/>
    </xf>
    <xf numFmtId="0" fontId="31" fillId="0" borderId="56" xfId="0" applyFont="1" applyBorder="1" applyAlignment="1">
      <alignment wrapText="1"/>
    </xf>
    <xf numFmtId="0" fontId="31" fillId="0" borderId="57" xfId="0" applyFont="1" applyBorder="1" applyAlignment="1">
      <alignment wrapText="1"/>
    </xf>
    <xf numFmtId="0" fontId="31" fillId="0" borderId="54" xfId="0" applyFont="1" applyBorder="1" applyAlignment="1">
      <alignment wrapText="1"/>
    </xf>
    <xf numFmtId="0" fontId="9" fillId="0" borderId="111" xfId="0" applyFont="1" applyBorder="1" applyAlignment="1">
      <alignment wrapText="1"/>
    </xf>
    <xf numFmtId="0" fontId="8" fillId="0" borderId="63" xfId="0" applyFont="1" applyBorder="1"/>
    <xf numFmtId="0" fontId="8" fillId="0" borderId="10" xfId="0" applyFont="1" applyBorder="1" applyAlignment="1">
      <alignment horizontal="center" vertical="center" wrapText="1"/>
    </xf>
    <xf numFmtId="0" fontId="8" fillId="0" borderId="111" xfId="0" applyFont="1" applyBorder="1"/>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5" xfId="0" applyFont="1" applyBorder="1" applyAlignment="1">
      <alignment horizontal="center" vertical="center" wrapText="1"/>
    </xf>
    <xf numFmtId="1" fontId="31" fillId="0" borderId="68" xfId="0" applyNumberFormat="1" applyFont="1" applyBorder="1" applyAlignment="1">
      <alignment vertical="center" wrapText="1"/>
    </xf>
    <xf numFmtId="0" fontId="8" fillId="0" borderId="76" xfId="0" applyFont="1" applyBorder="1"/>
    <xf numFmtId="0" fontId="8" fillId="0" borderId="10" xfId="0" applyFont="1" applyBorder="1"/>
    <xf numFmtId="0" fontId="8" fillId="0" borderId="114" xfId="0" applyFont="1" applyBorder="1"/>
    <xf numFmtId="0" fontId="8" fillId="0" borderId="109" xfId="0" applyFont="1" applyBorder="1"/>
    <xf numFmtId="0" fontId="8" fillId="0" borderId="8"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77" xfId="0" applyFont="1" applyBorder="1"/>
    <xf numFmtId="0" fontId="8" fillId="0" borderId="8" xfId="0" applyFont="1" applyBorder="1"/>
    <xf numFmtId="0" fontId="9" fillId="0" borderId="149" xfId="0" applyFont="1" applyBorder="1" applyAlignment="1">
      <alignment vertical="center" wrapText="1"/>
    </xf>
    <xf numFmtId="0" fontId="8" fillId="0" borderId="190" xfId="0" applyFont="1" applyBorder="1" applyAlignment="1">
      <alignment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79" xfId="0" applyFont="1" applyBorder="1"/>
    <xf numFmtId="0" fontId="8" fillId="0" borderId="43" xfId="0" applyFont="1" applyBorder="1"/>
    <xf numFmtId="0" fontId="8" fillId="0" borderId="38" xfId="0" applyFont="1" applyBorder="1" applyAlignment="1">
      <alignment vertical="center" wrapText="1"/>
    </xf>
    <xf numFmtId="0" fontId="8" fillId="0" borderId="131" xfId="0" applyFont="1" applyBorder="1"/>
    <xf numFmtId="0" fontId="32" fillId="0" borderId="10" xfId="0" applyFont="1" applyBorder="1" applyAlignment="1">
      <alignment horizontal="center" vertical="center"/>
    </xf>
    <xf numFmtId="0" fontId="8" fillId="0" borderId="102"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63" xfId="0" applyFont="1" applyBorder="1" applyAlignment="1">
      <alignment horizontal="center" vertical="center" wrapText="1"/>
    </xf>
    <xf numFmtId="0" fontId="32" fillId="0" borderId="43" xfId="0"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xf>
    <xf numFmtId="0" fontId="8" fillId="0" borderId="112" xfId="0" applyFont="1" applyBorder="1" applyAlignment="1">
      <alignment horizontal="center" vertical="center" wrapText="1"/>
    </xf>
    <xf numFmtId="1" fontId="8" fillId="0" borderId="112" xfId="0" applyNumberFormat="1" applyFont="1" applyBorder="1" applyAlignment="1">
      <alignment horizontal="center" vertical="center"/>
    </xf>
    <xf numFmtId="0" fontId="9" fillId="0" borderId="52" xfId="0" applyFont="1" applyBorder="1" applyAlignment="1">
      <alignment vertical="center" wrapText="1"/>
    </xf>
    <xf numFmtId="0" fontId="8" fillId="0" borderId="10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7" xfId="0" applyFont="1" applyBorder="1" applyAlignment="1">
      <alignment horizontal="center" vertical="center"/>
    </xf>
    <xf numFmtId="0" fontId="8" fillId="0" borderId="105" xfId="0" applyFont="1" applyBorder="1"/>
    <xf numFmtId="1" fontId="8" fillId="0" borderId="64" xfId="0" applyNumberFormat="1" applyFont="1" applyBorder="1" applyAlignment="1">
      <alignment vertical="center"/>
    </xf>
    <xf numFmtId="0" fontId="8" fillId="0" borderId="96" xfId="0" applyFont="1" applyBorder="1" applyAlignment="1">
      <alignment vertical="center" wrapText="1"/>
    </xf>
    <xf numFmtId="0" fontId="32" fillId="0" borderId="44" xfId="0" applyFont="1" applyBorder="1" applyAlignment="1">
      <alignment horizontal="center" vertical="center"/>
    </xf>
    <xf numFmtId="0" fontId="8" fillId="0" borderId="113"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88" xfId="0" applyFont="1" applyBorder="1" applyAlignment="1">
      <alignment horizontal="center" vertical="center"/>
    </xf>
    <xf numFmtId="0" fontId="8" fillId="0" borderId="106" xfId="0" applyFont="1" applyBorder="1"/>
    <xf numFmtId="1" fontId="8" fillId="0" borderId="65" xfId="0" applyNumberFormat="1" applyFont="1" applyBorder="1" applyAlignment="1">
      <alignment vertical="center"/>
    </xf>
    <xf numFmtId="0" fontId="8" fillId="0" borderId="78" xfId="0" applyFont="1" applyBorder="1"/>
    <xf numFmtId="0" fontId="8" fillId="0" borderId="133" xfId="0" applyFont="1" applyBorder="1"/>
    <xf numFmtId="0" fontId="8" fillId="0" borderId="32"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4" xfId="0" applyFont="1" applyBorder="1"/>
    <xf numFmtId="0" fontId="8" fillId="0" borderId="140" xfId="0" applyFont="1" applyBorder="1" applyAlignment="1">
      <alignment vertical="center" wrapText="1"/>
    </xf>
    <xf numFmtId="1" fontId="8" fillId="0" borderId="98" xfId="0" applyNumberFormat="1" applyFont="1" applyBorder="1" applyAlignment="1">
      <alignment vertical="center" wrapText="1"/>
    </xf>
    <xf numFmtId="0" fontId="8" fillId="0" borderId="89" xfId="0" applyFont="1" applyBorder="1" applyAlignment="1">
      <alignment horizontal="center" vertical="center" wrapText="1"/>
    </xf>
    <xf numFmtId="1" fontId="8" fillId="0" borderId="148" xfId="0" applyNumberFormat="1" applyFont="1" applyBorder="1" applyAlignment="1">
      <alignment vertical="center" wrapText="1"/>
    </xf>
    <xf numFmtId="0" fontId="8" fillId="0" borderId="47" xfId="0" applyFont="1" applyBorder="1" applyAlignment="1">
      <alignment vertical="center" wrapText="1"/>
    </xf>
    <xf numFmtId="0" fontId="8" fillId="0" borderId="118" xfId="0" applyFont="1" applyBorder="1"/>
    <xf numFmtId="0" fontId="8" fillId="0" borderId="64" xfId="0" applyFont="1" applyBorder="1"/>
    <xf numFmtId="0" fontId="8" fillId="0" borderId="78"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36"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130" xfId="0" applyFont="1" applyBorder="1" applyAlignment="1">
      <alignment horizontal="center" vertical="center" wrapText="1"/>
    </xf>
    <xf numFmtId="0" fontId="8" fillId="0" borderId="108" xfId="0" applyFont="1" applyBorder="1"/>
    <xf numFmtId="0" fontId="8" fillId="0" borderId="128" xfId="0" applyFont="1" applyBorder="1"/>
    <xf numFmtId="0" fontId="8" fillId="0" borderId="11" xfId="0" applyFont="1" applyBorder="1"/>
    <xf numFmtId="0" fontId="31" fillId="0" borderId="126" xfId="0" applyFont="1" applyBorder="1" applyAlignment="1">
      <alignment wrapText="1"/>
    </xf>
    <xf numFmtId="0" fontId="31" fillId="0" borderId="127" xfId="0" applyFont="1" applyBorder="1" applyAlignment="1">
      <alignment wrapText="1"/>
    </xf>
    <xf numFmtId="0" fontId="31" fillId="0" borderId="95" xfId="0" applyFont="1" applyBorder="1" applyAlignment="1">
      <alignment wrapText="1"/>
    </xf>
    <xf numFmtId="0" fontId="9" fillId="0" borderId="95" xfId="0" applyFont="1" applyBorder="1" applyAlignment="1">
      <alignment vertical="center" wrapText="1"/>
    </xf>
    <xf numFmtId="0" fontId="8" fillId="0" borderId="95" xfId="0" applyFont="1" applyBorder="1" applyAlignment="1">
      <alignment vertical="center" wrapText="1"/>
    </xf>
    <xf numFmtId="0" fontId="10" fillId="0" borderId="31" xfId="0" applyFont="1" applyBorder="1" applyAlignment="1">
      <alignment horizontal="center" vertical="center" wrapText="1"/>
    </xf>
    <xf numFmtId="1" fontId="31" fillId="0" borderId="104" xfId="0" applyNumberFormat="1" applyFont="1" applyBorder="1" applyAlignment="1">
      <alignment vertical="center" wrapText="1"/>
    </xf>
    <xf numFmtId="1" fontId="8" fillId="0" borderId="76" xfId="0" applyNumberFormat="1" applyFont="1" applyBorder="1" applyAlignment="1">
      <alignment horizontal="center" vertical="center" wrapText="1"/>
    </xf>
    <xf numFmtId="0" fontId="8" fillId="0" borderId="35" xfId="0" applyFont="1" applyBorder="1" applyAlignment="1">
      <alignment wrapText="1"/>
    </xf>
    <xf numFmtId="0" fontId="10" fillId="0" borderId="20" xfId="0" applyFont="1" applyBorder="1" applyAlignment="1">
      <alignment horizontal="center" vertical="center" wrapText="1"/>
    </xf>
    <xf numFmtId="1" fontId="8" fillId="0" borderId="110" xfId="0" applyNumberFormat="1" applyFont="1" applyBorder="1" applyAlignment="1">
      <alignment horizontal="center" vertical="center" wrapText="1"/>
    </xf>
    <xf numFmtId="0" fontId="8" fillId="0" borderId="30" xfId="0" applyFont="1" applyBorder="1" applyAlignment="1">
      <alignment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8" fillId="0" borderId="34" xfId="0" applyFont="1" applyBorder="1" applyAlignment="1">
      <alignment wrapText="1"/>
    </xf>
    <xf numFmtId="0" fontId="32" fillId="0" borderId="19" xfId="0" applyFont="1" applyBorder="1" applyAlignment="1">
      <alignment horizontal="center" vertical="center" wrapText="1"/>
    </xf>
    <xf numFmtId="1" fontId="8" fillId="0" borderId="33" xfId="0" applyNumberFormat="1" applyFont="1" applyBorder="1" applyAlignment="1">
      <alignment horizontal="center" vertical="center" wrapText="1"/>
    </xf>
    <xf numFmtId="1" fontId="8" fillId="0" borderId="95" xfId="0" applyNumberFormat="1" applyFont="1" applyBorder="1" applyAlignment="1">
      <alignment horizontal="center" vertical="center" wrapText="1"/>
    </xf>
    <xf numFmtId="0" fontId="8" fillId="0" borderId="33" xfId="0" applyFont="1" applyBorder="1" applyAlignment="1">
      <alignment wrapText="1"/>
    </xf>
    <xf numFmtId="0" fontId="8" fillId="0" borderId="6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5" xfId="0" applyFont="1" applyBorder="1" applyAlignment="1">
      <alignment vertical="center" wrapText="1"/>
    </xf>
    <xf numFmtId="0" fontId="8" fillId="0" borderId="133" xfId="0" applyFont="1" applyBorder="1" applyAlignment="1">
      <alignment horizontal="center" vertical="center" wrapText="1"/>
    </xf>
    <xf numFmtId="1" fontId="8" fillId="0" borderId="47" xfId="0" applyNumberFormat="1" applyFont="1" applyBorder="1" applyAlignment="1">
      <alignment horizontal="center" vertical="center" wrapText="1"/>
    </xf>
    <xf numFmtId="0" fontId="32" fillId="0" borderId="53"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79" xfId="0" applyFont="1" applyBorder="1" applyAlignment="1">
      <alignment horizontal="center" vertical="center" wrapText="1"/>
    </xf>
    <xf numFmtId="0" fontId="10" fillId="0" borderId="19" xfId="0" applyFont="1" applyBorder="1" applyAlignment="1">
      <alignment horizontal="center" vertical="center" wrapText="1"/>
    </xf>
    <xf numFmtId="1" fontId="8" fillId="0" borderId="69" xfId="0" applyNumberFormat="1" applyFont="1" applyBorder="1" applyAlignment="1">
      <alignment horizontal="center" vertical="center" wrapText="1"/>
    </xf>
    <xf numFmtId="0" fontId="10" fillId="0" borderId="53" xfId="0" applyFont="1" applyBorder="1" applyAlignment="1">
      <alignment horizontal="center" vertical="center" wrapText="1"/>
    </xf>
    <xf numFmtId="0" fontId="8" fillId="0" borderId="119" xfId="0" applyFont="1" applyBorder="1" applyAlignment="1">
      <alignment wrapText="1"/>
    </xf>
    <xf numFmtId="0" fontId="9" fillId="0" borderId="48" xfId="0" applyFont="1" applyBorder="1" applyAlignment="1">
      <alignment vertical="center" wrapText="1"/>
    </xf>
    <xf numFmtId="0" fontId="9" fillId="0" borderId="40" xfId="0" applyFont="1" applyBorder="1" applyAlignment="1">
      <alignment vertical="center" wrapText="1"/>
    </xf>
    <xf numFmtId="0" fontId="10" fillId="0" borderId="2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06" xfId="0" applyFont="1" applyBorder="1" applyAlignment="1">
      <alignment wrapText="1"/>
    </xf>
    <xf numFmtId="0" fontId="9" fillId="0" borderId="47" xfId="0" applyFont="1" applyBorder="1" applyAlignment="1">
      <alignment vertical="center" wrapText="1"/>
    </xf>
    <xf numFmtId="0" fontId="10" fillId="0" borderId="104" xfId="0" applyFont="1" applyBorder="1" applyAlignment="1">
      <alignment horizontal="center" vertical="center" wrapText="1"/>
    </xf>
    <xf numFmtId="1" fontId="8" fillId="0" borderId="119" xfId="0" applyNumberFormat="1" applyFont="1" applyBorder="1" applyAlignment="1">
      <alignment horizontal="center" vertical="center" wrapText="1"/>
    </xf>
    <xf numFmtId="0" fontId="10" fillId="0" borderId="105" xfId="0" applyFont="1" applyBorder="1" applyAlignment="1">
      <alignment horizontal="center" vertical="center" wrapText="1"/>
    </xf>
    <xf numFmtId="1" fontId="8" fillId="0" borderId="119" xfId="0" applyNumberFormat="1" applyFont="1" applyBorder="1" applyAlignment="1">
      <alignment vertical="center" wrapText="1"/>
    </xf>
    <xf numFmtId="0" fontId="9" fillId="0" borderId="96" xfId="0" applyFont="1" applyBorder="1" applyAlignment="1">
      <alignment vertical="center" wrapText="1"/>
    </xf>
    <xf numFmtId="0" fontId="8" fillId="0" borderId="29" xfId="0" applyFont="1" applyBorder="1" applyAlignment="1">
      <alignment vertical="center" wrapText="1"/>
    </xf>
    <xf numFmtId="0" fontId="10" fillId="0" borderId="106" xfId="0" applyFont="1" applyBorder="1" applyAlignment="1">
      <alignment horizontal="center" vertical="center" wrapText="1"/>
    </xf>
    <xf numFmtId="0" fontId="9" fillId="0" borderId="63" xfId="0" applyFont="1" applyBorder="1" applyAlignment="1">
      <alignment vertical="center" wrapText="1"/>
    </xf>
    <xf numFmtId="0" fontId="8" fillId="0" borderId="24" xfId="0" applyFont="1" applyBorder="1" applyAlignment="1">
      <alignment vertical="center" wrapText="1"/>
    </xf>
    <xf numFmtId="0" fontId="8" fillId="0" borderId="17" xfId="0" applyFont="1" applyBorder="1" applyAlignment="1">
      <alignment horizontal="center" vertical="center" wrapText="1"/>
    </xf>
    <xf numFmtId="1" fontId="8" fillId="0" borderId="63" xfId="0" applyNumberFormat="1" applyFont="1" applyBorder="1" applyAlignment="1">
      <alignment horizontal="center" vertical="center"/>
    </xf>
    <xf numFmtId="1" fontId="8" fillId="0" borderId="111" xfId="0" applyNumberFormat="1" applyFont="1" applyBorder="1" applyAlignment="1">
      <alignment horizontal="center" vertical="center"/>
    </xf>
    <xf numFmtId="0" fontId="8" fillId="0" borderId="104" xfId="0" applyFont="1" applyBorder="1"/>
    <xf numFmtId="0" fontId="8" fillId="0" borderId="27" xfId="0" applyFont="1" applyBorder="1" applyAlignment="1">
      <alignment horizontal="center" vertical="center"/>
    </xf>
    <xf numFmtId="0" fontId="8" fillId="0" borderId="77" xfId="0" applyFont="1" applyBorder="1" applyAlignment="1">
      <alignment horizontal="center" vertical="center"/>
    </xf>
    <xf numFmtId="0" fontId="8" fillId="0" borderId="119" xfId="0" applyFont="1" applyBorder="1" applyAlignment="1">
      <alignment vertical="center"/>
    </xf>
    <xf numFmtId="0" fontId="8" fillId="0" borderId="55" xfId="0" applyFont="1" applyBorder="1" applyAlignment="1">
      <alignment horizontal="center" vertical="center"/>
    </xf>
    <xf numFmtId="0" fontId="8" fillId="0" borderId="65" xfId="0" applyFont="1" applyBorder="1" applyAlignment="1">
      <alignment horizontal="center" vertical="center"/>
    </xf>
    <xf numFmtId="0" fontId="9" fillId="0" borderId="63" xfId="0" applyFont="1" applyBorder="1" applyAlignment="1">
      <alignment vertical="center"/>
    </xf>
    <xf numFmtId="0" fontId="8" fillId="0" borderId="63" xfId="0" applyFont="1" applyBorder="1" applyAlignment="1">
      <alignment vertical="center" wrapText="1"/>
    </xf>
    <xf numFmtId="0" fontId="10" fillId="0" borderId="81" xfId="0" applyFont="1" applyBorder="1" applyAlignment="1">
      <alignment horizontal="center" vertical="center" wrapText="1"/>
    </xf>
    <xf numFmtId="0" fontId="8" fillId="0" borderId="83" xfId="0" applyFont="1" applyBorder="1" applyAlignment="1">
      <alignment horizontal="center" vertical="center"/>
    </xf>
    <xf numFmtId="1" fontId="8" fillId="0" borderId="68" xfId="0" applyNumberFormat="1" applyFont="1" applyBorder="1" applyAlignment="1">
      <alignment horizontal="center" vertical="center"/>
    </xf>
    <xf numFmtId="0" fontId="9" fillId="0" borderId="65" xfId="0" applyFont="1" applyBorder="1" applyAlignment="1">
      <alignment vertical="center"/>
    </xf>
    <xf numFmtId="0" fontId="10" fillId="0" borderId="99" xfId="0" applyFont="1" applyBorder="1" applyAlignment="1">
      <alignment horizontal="center" vertical="center" wrapText="1"/>
    </xf>
    <xf numFmtId="0" fontId="8" fillId="0" borderId="71" xfId="0" applyFont="1" applyBorder="1" applyAlignment="1">
      <alignment horizontal="center" vertical="center"/>
    </xf>
    <xf numFmtId="0" fontId="8" fillId="0" borderId="65" xfId="0" applyFont="1" applyBorder="1" applyAlignment="1">
      <alignment vertical="center"/>
    </xf>
    <xf numFmtId="0" fontId="9" fillId="0" borderId="7" xfId="0" applyFont="1" applyBorder="1" applyAlignment="1">
      <alignment horizontal="center"/>
    </xf>
    <xf numFmtId="0" fontId="9" fillId="0" borderId="48" xfId="0" applyFont="1" applyBorder="1" applyAlignment="1">
      <alignment horizontal="center"/>
    </xf>
    <xf numFmtId="0" fontId="9" fillId="0" borderId="42" xfId="0" applyFont="1" applyBorder="1" applyAlignment="1">
      <alignment horizontal="center"/>
    </xf>
    <xf numFmtId="0" fontId="9" fillId="0" borderId="31" xfId="0" applyFont="1" applyBorder="1" applyAlignment="1">
      <alignment horizontal="center"/>
    </xf>
    <xf numFmtId="0" fontId="9" fillId="0" borderId="61" xfId="0" applyFont="1" applyBorder="1" applyAlignment="1">
      <alignment horizontal="center"/>
    </xf>
    <xf numFmtId="0" fontId="9" fillId="0" borderId="60" xfId="0" applyFont="1" applyBorder="1" applyAlignment="1">
      <alignment horizontal="center"/>
    </xf>
    <xf numFmtId="0" fontId="9" fillId="0" borderId="48" xfId="0" applyFont="1" applyBorder="1" applyAlignment="1">
      <alignment horizontal="left"/>
    </xf>
    <xf numFmtId="1" fontId="9" fillId="0" borderId="31" xfId="0" applyNumberFormat="1" applyFont="1" applyBorder="1" applyAlignment="1">
      <alignment horizontal="center" vertical="center" wrapText="1"/>
    </xf>
    <xf numFmtId="1" fontId="9" fillId="0" borderId="32" xfId="0" applyNumberFormat="1" applyFont="1" applyBorder="1" applyAlignment="1">
      <alignment horizontal="center" vertical="center" wrapText="1"/>
    </xf>
    <xf numFmtId="0" fontId="9" fillId="0" borderId="42" xfId="0" applyFont="1" applyBorder="1"/>
    <xf numFmtId="0" fontId="9" fillId="0" borderId="48" xfId="0" applyFont="1" applyBorder="1"/>
    <xf numFmtId="1" fontId="8" fillId="0" borderId="108" xfId="0" applyNumberFormat="1" applyFont="1" applyBorder="1" applyAlignment="1">
      <alignment horizontal="center" vertical="center" wrapText="1"/>
    </xf>
    <xf numFmtId="1" fontId="9" fillId="0" borderId="42" xfId="0" applyNumberFormat="1" applyFont="1" applyBorder="1" applyAlignment="1">
      <alignment horizontal="center" vertical="center" wrapText="1"/>
    </xf>
    <xf numFmtId="1" fontId="9" fillId="0" borderId="48" xfId="0" applyNumberFormat="1"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center"/>
    </xf>
    <xf numFmtId="0" fontId="30" fillId="0" borderId="11" xfId="0" applyFont="1" applyBorder="1" applyAlignment="1">
      <alignment horizontal="center" wrapText="1"/>
    </xf>
    <xf numFmtId="0" fontId="30" fillId="0" borderId="12" xfId="0" applyFont="1" applyBorder="1"/>
    <xf numFmtId="0" fontId="31" fillId="0" borderId="15" xfId="0" applyFont="1" applyBorder="1" applyAlignment="1">
      <alignment wrapText="1"/>
    </xf>
    <xf numFmtId="0" fontId="31" fillId="0" borderId="58" xfId="0" applyFont="1" applyBorder="1" applyAlignment="1">
      <alignment wrapText="1"/>
    </xf>
    <xf numFmtId="0" fontId="31" fillId="0" borderId="192" xfId="0" applyFont="1" applyBorder="1" applyAlignment="1">
      <alignment wrapText="1"/>
    </xf>
    <xf numFmtId="0" fontId="31" fillId="0" borderId="194" xfId="0" applyFont="1" applyBorder="1" applyAlignment="1">
      <alignment wrapText="1"/>
    </xf>
    <xf numFmtId="0" fontId="31" fillId="0" borderId="193" xfId="0" applyFont="1" applyBorder="1" applyAlignment="1">
      <alignment horizontal="center" textRotation="90" wrapText="1"/>
    </xf>
    <xf numFmtId="0" fontId="8" fillId="0" borderId="12"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1" xfId="0" applyFont="1" applyBorder="1" applyAlignment="1">
      <alignment horizontal="center" vertical="center" wrapText="1"/>
    </xf>
    <xf numFmtId="1" fontId="8" fillId="0" borderId="11" xfId="0" applyNumberFormat="1" applyFont="1" applyBorder="1" applyAlignment="1">
      <alignment horizontal="center" vertical="center" wrapText="1"/>
    </xf>
    <xf numFmtId="0" fontId="8" fillId="0" borderId="35" xfId="0" applyFont="1" applyBorder="1" applyAlignment="1">
      <alignment horizontal="center" vertical="center" wrapText="1"/>
    </xf>
    <xf numFmtId="0" fontId="8" fillId="0" borderId="174"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25" xfId="0" applyFont="1" applyBorder="1" applyAlignment="1">
      <alignment wrapText="1"/>
    </xf>
    <xf numFmtId="0" fontId="8" fillId="0" borderId="11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7" xfId="0" applyFont="1" applyBorder="1" applyAlignment="1">
      <alignment horizontal="center" wrapText="1"/>
    </xf>
    <xf numFmtId="0" fontId="8" fillId="0" borderId="132" xfId="0" applyFont="1" applyBorder="1" applyAlignment="1">
      <alignment vertical="center" wrapText="1"/>
    </xf>
    <xf numFmtId="0" fontId="8" fillId="0" borderId="18" xfId="0" applyFont="1" applyBorder="1" applyAlignment="1">
      <alignment horizontal="center" vertical="center" wrapText="1"/>
    </xf>
    <xf numFmtId="0" fontId="8" fillId="0" borderId="78" xfId="0" applyFont="1" applyBorder="1" applyAlignment="1">
      <alignment horizontal="center" wrapText="1"/>
    </xf>
    <xf numFmtId="1" fontId="8" fillId="0" borderId="52" xfId="0" applyNumberFormat="1" applyFont="1" applyBorder="1" applyAlignment="1">
      <alignment horizontal="center" vertical="center" wrapText="1"/>
    </xf>
    <xf numFmtId="0" fontId="8" fillId="0" borderId="118" xfId="0" applyFont="1" applyBorder="1" applyAlignment="1">
      <alignment horizontal="center" wrapText="1"/>
    </xf>
    <xf numFmtId="0" fontId="8" fillId="0" borderId="120" xfId="0" applyFont="1" applyBorder="1" applyAlignment="1">
      <alignment vertical="center" wrapText="1"/>
    </xf>
    <xf numFmtId="0" fontId="8" fillId="0" borderId="81" xfId="0" applyFont="1" applyBorder="1" applyAlignment="1">
      <alignment horizontal="center" vertical="center" wrapText="1"/>
    </xf>
    <xf numFmtId="0" fontId="8" fillId="0" borderId="173" xfId="0" applyFont="1" applyBorder="1" applyAlignment="1">
      <alignment vertical="center" wrapText="1"/>
    </xf>
    <xf numFmtId="0" fontId="8" fillId="0" borderId="84" xfId="0" applyFont="1" applyBorder="1" applyAlignment="1">
      <alignment horizontal="center" vertical="center" wrapText="1"/>
    </xf>
    <xf numFmtId="1" fontId="8" fillId="0" borderId="133" xfId="0" applyNumberFormat="1" applyFont="1" applyBorder="1" applyAlignment="1">
      <alignment horizontal="center" vertical="center" wrapText="1"/>
    </xf>
    <xf numFmtId="0" fontId="8" fillId="0" borderId="98" xfId="0" applyFont="1" applyBorder="1" applyAlignment="1">
      <alignment vertical="center" wrapText="1"/>
    </xf>
    <xf numFmtId="0" fontId="8" fillId="0" borderId="55" xfId="0" applyFont="1" applyBorder="1" applyAlignment="1">
      <alignment vertical="center" wrapText="1"/>
    </xf>
    <xf numFmtId="0" fontId="8" fillId="0" borderId="16"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148" xfId="0" applyFont="1" applyBorder="1" applyAlignment="1">
      <alignment vertical="center" wrapText="1"/>
    </xf>
    <xf numFmtId="0" fontId="8" fillId="0" borderId="175" xfId="0" applyFont="1" applyBorder="1" applyAlignment="1">
      <alignment horizontal="center" vertical="center" wrapText="1"/>
    </xf>
    <xf numFmtId="0" fontId="8" fillId="0" borderId="176" xfId="0" applyFont="1" applyBorder="1" applyAlignment="1">
      <alignment horizontal="center" vertical="center" wrapText="1"/>
    </xf>
    <xf numFmtId="1" fontId="8" fillId="0" borderId="134" xfId="0" applyNumberFormat="1" applyFont="1" applyBorder="1" applyAlignment="1">
      <alignment horizontal="center" vertical="center" wrapText="1"/>
    </xf>
    <xf numFmtId="1" fontId="8" fillId="0" borderId="92" xfId="0" applyNumberFormat="1" applyFont="1" applyBorder="1" applyAlignment="1">
      <alignment horizontal="center" vertical="center" wrapText="1"/>
    </xf>
    <xf numFmtId="0" fontId="8" fillId="0" borderId="40" xfId="0" applyFont="1" applyBorder="1" applyAlignment="1">
      <alignment vertical="center" wrapText="1"/>
    </xf>
    <xf numFmtId="0" fontId="8" fillId="0" borderId="134" xfId="0" applyFont="1" applyBorder="1" applyAlignment="1">
      <alignment horizontal="center" vertical="center" wrapText="1"/>
    </xf>
    <xf numFmtId="0" fontId="8" fillId="0" borderId="51" xfId="0" applyFont="1" applyBorder="1" applyAlignment="1">
      <alignment vertical="center" wrapText="1"/>
    </xf>
    <xf numFmtId="0" fontId="8" fillId="0" borderId="123" xfId="0" applyFont="1" applyBorder="1" applyAlignment="1">
      <alignment horizontal="center" vertical="center" wrapText="1"/>
    </xf>
    <xf numFmtId="0" fontId="8" fillId="0" borderId="109" xfId="0" applyFont="1" applyBorder="1" applyAlignment="1">
      <alignment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42" xfId="0" applyFont="1" applyBorder="1" applyAlignment="1">
      <alignment vertical="center" wrapText="1"/>
    </xf>
    <xf numFmtId="0" fontId="8" fillId="0" borderId="46" xfId="0" applyFont="1" applyBorder="1" applyAlignment="1">
      <alignment horizontal="center" vertical="center" wrapText="1"/>
    </xf>
    <xf numFmtId="0" fontId="8" fillId="0" borderId="110" xfId="0" applyFont="1" applyBorder="1" applyAlignment="1">
      <alignment horizontal="center" wrapText="1"/>
    </xf>
    <xf numFmtId="0" fontId="8" fillId="0" borderId="51"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19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08" xfId="0" applyFont="1" applyBorder="1" applyAlignment="1">
      <alignment horizontal="center" wrapText="1"/>
    </xf>
    <xf numFmtId="1" fontId="8" fillId="0" borderId="41" xfId="0" applyNumberFormat="1" applyFont="1" applyBorder="1" applyAlignment="1">
      <alignment horizontal="center" vertical="center" wrapText="1"/>
    </xf>
    <xf numFmtId="0" fontId="9" fillId="0" borderId="8" xfId="0" applyFont="1" applyBorder="1" applyAlignment="1">
      <alignment wrapText="1"/>
    </xf>
    <xf numFmtId="0" fontId="9" fillId="0" borderId="42" xfId="0" applyFont="1" applyBorder="1" applyAlignment="1">
      <alignment wrapText="1"/>
    </xf>
    <xf numFmtId="0" fontId="9" fillId="0" borderId="8" xfId="0" applyFont="1" applyBorder="1" applyAlignment="1">
      <alignment vertical="center" wrapText="1"/>
    </xf>
    <xf numFmtId="0" fontId="9" fillId="0" borderId="62" xfId="0" applyFont="1" applyBorder="1" applyAlignment="1">
      <alignment vertical="center" wrapText="1"/>
    </xf>
    <xf numFmtId="0" fontId="9" fillId="0" borderId="48" xfId="0" applyFont="1" applyBorder="1" applyAlignment="1">
      <alignment horizontal="left" vertical="center" wrapText="1"/>
    </xf>
    <xf numFmtId="0" fontId="9" fillId="0" borderId="31"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0" xfId="0" applyFont="1" applyAlignment="1">
      <alignment horizontal="center" vertical="center" wrapText="1"/>
    </xf>
    <xf numFmtId="0" fontId="9" fillId="0" borderId="48" xfId="0" applyFont="1" applyBorder="1" applyAlignment="1">
      <alignment horizontal="center" vertical="center" wrapText="1"/>
    </xf>
    <xf numFmtId="0" fontId="9" fillId="0" borderId="40" xfId="0" applyFont="1" applyBorder="1" applyAlignment="1">
      <alignment horizontal="left" vertical="center" wrapText="1"/>
    </xf>
    <xf numFmtId="0" fontId="9" fillId="0" borderId="31" xfId="0" applyFont="1" applyBorder="1" applyAlignment="1">
      <alignment wrapText="1"/>
    </xf>
    <xf numFmtId="0" fontId="9" fillId="0" borderId="160" xfId="0" applyFont="1" applyBorder="1" applyAlignment="1">
      <alignment wrapText="1"/>
    </xf>
    <xf numFmtId="9" fontId="26" fillId="0" borderId="27" xfId="0" applyNumberFormat="1" applyFont="1" applyBorder="1" applyAlignment="1">
      <alignment horizontal="center" vertical="center" wrapText="1"/>
    </xf>
    <xf numFmtId="0" fontId="8" fillId="0" borderId="55" xfId="0" applyFont="1" applyBorder="1" applyAlignment="1">
      <alignment wrapText="1"/>
    </xf>
    <xf numFmtId="9" fontId="8" fillId="0" borderId="1" xfId="0" applyNumberFormat="1" applyFont="1" applyBorder="1" applyAlignment="1">
      <alignment wrapText="1"/>
    </xf>
    <xf numFmtId="9" fontId="26" fillId="0" borderId="55" xfId="0" applyNumberFormat="1" applyFont="1" applyBorder="1" applyAlignment="1">
      <alignment horizontal="center" vertical="center" wrapText="1"/>
    </xf>
    <xf numFmtId="0" fontId="9" fillId="0" borderId="3" xfId="0" applyFont="1" applyBorder="1" applyAlignment="1">
      <alignment vertical="center" wrapText="1"/>
    </xf>
    <xf numFmtId="0" fontId="8" fillId="0" borderId="53" xfId="0" applyFont="1" applyBorder="1" applyAlignment="1">
      <alignment wrapText="1"/>
    </xf>
    <xf numFmtId="9" fontId="26" fillId="0" borderId="4" xfId="0" applyNumberFormat="1" applyFont="1" applyBorder="1" applyAlignment="1">
      <alignment horizontal="center"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0" fontId="8" fillId="0" borderId="1" xfId="0" applyFont="1" applyBorder="1" applyAlignment="1">
      <alignment vertical="top" wrapText="1"/>
    </xf>
    <xf numFmtId="1" fontId="8" fillId="0" borderId="1" xfId="0" applyNumberFormat="1" applyFont="1" applyBorder="1"/>
    <xf numFmtId="9" fontId="26"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7" xfId="0" applyFont="1" applyBorder="1" applyAlignment="1">
      <alignment vertical="center" wrapText="1"/>
    </xf>
    <xf numFmtId="0" fontId="8" fillId="0" borderId="1" xfId="0" applyFont="1" applyBorder="1" applyAlignment="1">
      <alignment horizontal="left" wrapText="1"/>
    </xf>
    <xf numFmtId="0" fontId="9" fillId="0" borderId="1" xfId="0" applyFont="1" applyBorder="1" applyAlignment="1">
      <alignment wrapText="1"/>
    </xf>
    <xf numFmtId="9" fontId="26" fillId="0" borderId="7" xfId="0" applyNumberFormat="1" applyFont="1" applyBorder="1" applyAlignment="1">
      <alignment horizontal="center" vertical="center" wrapText="1"/>
    </xf>
    <xf numFmtId="0" fontId="9" fillId="0" borderId="2" xfId="0" applyFont="1" applyBorder="1" applyAlignment="1">
      <alignment horizontal="center" vertical="center" wrapText="1"/>
    </xf>
    <xf numFmtId="9" fontId="26" fillId="10" borderId="55" xfId="0" applyNumberFormat="1" applyFont="1" applyFill="1" applyBorder="1" applyAlignment="1">
      <alignment vertical="center" wrapText="1"/>
    </xf>
    <xf numFmtId="9" fontId="26" fillId="10" borderId="32" xfId="0" applyNumberFormat="1" applyFont="1" applyFill="1" applyBorder="1" applyAlignment="1">
      <alignment vertical="center" wrapText="1"/>
    </xf>
    <xf numFmtId="0" fontId="9" fillId="0" borderId="1" xfId="0" applyFont="1" applyBorder="1" applyAlignment="1">
      <alignment horizontal="center" wrapText="1"/>
    </xf>
    <xf numFmtId="0" fontId="9" fillId="0" borderId="1" xfId="0" applyFont="1" applyBorder="1" applyAlignment="1">
      <alignment horizontal="left" wrapText="1"/>
    </xf>
    <xf numFmtId="0" fontId="8" fillId="0" borderId="1" xfId="0" applyFont="1" applyBorder="1"/>
    <xf numFmtId="17" fontId="8" fillId="0" borderId="0" xfId="0" applyNumberFormat="1" applyFont="1"/>
    <xf numFmtId="0" fontId="9" fillId="0" borderId="153" xfId="0" applyFont="1" applyBorder="1" applyAlignment="1">
      <alignment wrapText="1"/>
    </xf>
    <xf numFmtId="0" fontId="8" fillId="0" borderId="168" xfId="0" applyFont="1" applyBorder="1" applyAlignment="1">
      <alignment horizontal="center" wrapText="1"/>
    </xf>
    <xf numFmtId="0" fontId="8" fillId="0" borderId="159" xfId="0" applyFont="1" applyBorder="1" applyAlignment="1">
      <alignment vertical="top" wrapText="1"/>
    </xf>
    <xf numFmtId="49" fontId="8" fillId="0" borderId="159" xfId="0" applyNumberFormat="1" applyFont="1" applyBorder="1" applyAlignment="1">
      <alignment wrapText="1"/>
    </xf>
    <xf numFmtId="9" fontId="8" fillId="0" borderId="143" xfId="0" applyNumberFormat="1" applyFont="1" applyBorder="1" applyAlignment="1">
      <alignment wrapText="1"/>
    </xf>
    <xf numFmtId="9" fontId="26" fillId="0" borderId="169" xfId="0" applyNumberFormat="1" applyFont="1" applyBorder="1" applyAlignment="1">
      <alignment vertical="center" wrapText="1"/>
    </xf>
    <xf numFmtId="0" fontId="8" fillId="0" borderId="4" xfId="0" applyFont="1" applyBorder="1" applyAlignment="1">
      <alignment vertical="top" wrapText="1"/>
    </xf>
    <xf numFmtId="9" fontId="8" fillId="0" borderId="170" xfId="0" applyNumberFormat="1" applyFont="1" applyBorder="1" applyAlignment="1">
      <alignment wrapText="1"/>
    </xf>
    <xf numFmtId="0" fontId="8" fillId="0" borderId="156" xfId="0" applyFont="1" applyBorder="1" applyAlignment="1">
      <alignment vertical="center" wrapText="1"/>
    </xf>
    <xf numFmtId="9" fontId="8" fillId="0" borderId="171" xfId="0" applyNumberFormat="1" applyFont="1" applyBorder="1" applyAlignment="1">
      <alignment wrapText="1"/>
    </xf>
    <xf numFmtId="9" fontId="26" fillId="0" borderId="169" xfId="0" applyNumberFormat="1" applyFont="1" applyBorder="1" applyAlignment="1">
      <alignment horizontal="center" vertical="center" wrapText="1"/>
    </xf>
    <xf numFmtId="0" fontId="8" fillId="0" borderId="156" xfId="0" applyFont="1" applyBorder="1" applyAlignment="1">
      <alignment horizontal="center" vertical="center" wrapText="1"/>
    </xf>
    <xf numFmtId="0" fontId="8" fillId="0" borderId="2" xfId="0" applyFont="1" applyBorder="1" applyAlignment="1">
      <alignment vertical="top" wrapText="1"/>
    </xf>
    <xf numFmtId="9" fontId="8" fillId="0" borderId="172" xfId="0" applyNumberFormat="1" applyFont="1" applyBorder="1" applyAlignment="1">
      <alignment wrapText="1"/>
    </xf>
    <xf numFmtId="9" fontId="26" fillId="0" borderId="63" xfId="0" applyNumberFormat="1" applyFont="1" applyBorder="1" applyAlignment="1">
      <alignment vertical="center" wrapText="1"/>
    </xf>
    <xf numFmtId="0" fontId="8" fillId="0" borderId="154" xfId="0" applyFont="1" applyBorder="1" applyAlignment="1">
      <alignment vertical="top" wrapText="1"/>
    </xf>
    <xf numFmtId="49" fontId="8" fillId="0" borderId="82" xfId="0" applyNumberFormat="1" applyFont="1" applyBorder="1" applyAlignment="1">
      <alignment wrapText="1"/>
    </xf>
    <xf numFmtId="1" fontId="8" fillId="0" borderId="154" xfId="0" applyNumberFormat="1" applyFont="1" applyBorder="1" applyAlignment="1">
      <alignment wrapText="1"/>
    </xf>
    <xf numFmtId="9" fontId="8" fillId="0" borderId="141" xfId="0" applyNumberFormat="1" applyFont="1" applyBorder="1" applyAlignment="1">
      <alignment wrapText="1"/>
    </xf>
    <xf numFmtId="9" fontId="26" fillId="0" borderId="64" xfId="0" applyNumberFormat="1" applyFont="1" applyBorder="1" applyAlignment="1">
      <alignment vertical="center" wrapText="1"/>
    </xf>
    <xf numFmtId="0" fontId="9" fillId="0" borderId="53" xfId="0" applyFont="1" applyBorder="1" applyAlignment="1">
      <alignment vertical="center" wrapText="1"/>
    </xf>
    <xf numFmtId="9" fontId="8" fillId="0" borderId="161" xfId="0" applyNumberFormat="1" applyFont="1" applyBorder="1" applyAlignment="1">
      <alignment wrapText="1"/>
    </xf>
    <xf numFmtId="9" fontId="8" fillId="0" borderId="162" xfId="0" applyNumberFormat="1" applyFont="1" applyBorder="1" applyAlignment="1">
      <alignment wrapText="1"/>
    </xf>
    <xf numFmtId="9" fontId="8" fillId="0" borderId="155" xfId="0" applyNumberFormat="1" applyFont="1" applyBorder="1" applyAlignment="1">
      <alignment wrapText="1"/>
    </xf>
    <xf numFmtId="9" fontId="26" fillId="0" borderId="65" xfId="0" applyNumberFormat="1" applyFont="1" applyBorder="1" applyAlignment="1">
      <alignment vertical="center" wrapText="1"/>
    </xf>
    <xf numFmtId="0" fontId="9" fillId="0" borderId="189" xfId="0" applyFont="1" applyBorder="1" applyAlignment="1">
      <alignment vertical="center" wrapText="1"/>
    </xf>
    <xf numFmtId="0" fontId="8" fillId="0" borderId="87" xfId="0" applyFont="1" applyBorder="1" applyAlignment="1">
      <alignment vertical="top" wrapText="1"/>
    </xf>
    <xf numFmtId="49" fontId="8" fillId="0" borderId="87" xfId="0" applyNumberFormat="1" applyFont="1" applyBorder="1" applyAlignment="1">
      <alignment wrapText="1"/>
    </xf>
    <xf numFmtId="1" fontId="8" fillId="0" borderId="87" xfId="0" applyNumberFormat="1" applyFont="1" applyBorder="1" applyAlignment="1">
      <alignment wrapText="1"/>
    </xf>
    <xf numFmtId="9" fontId="8" fillId="0" borderId="164" xfId="0" applyNumberFormat="1" applyFont="1" applyBorder="1" applyAlignment="1">
      <alignment wrapText="1"/>
    </xf>
    <xf numFmtId="49" fontId="8" fillId="0" borderId="154" xfId="0" applyNumberFormat="1" applyFont="1" applyBorder="1" applyAlignment="1">
      <alignment wrapText="1"/>
    </xf>
    <xf numFmtId="0" fontId="9" fillId="0" borderId="112" xfId="0" applyFont="1" applyBorder="1" applyAlignment="1">
      <alignment vertical="center" wrapText="1"/>
    </xf>
    <xf numFmtId="0" fontId="9" fillId="0" borderId="160" xfId="0" applyFont="1" applyBorder="1" applyAlignment="1">
      <alignment vertical="center" wrapText="1"/>
    </xf>
    <xf numFmtId="9" fontId="26" fillId="0" borderId="133" xfId="0" applyNumberFormat="1" applyFont="1" applyBorder="1" applyAlignment="1">
      <alignment horizontal="center" vertical="center" wrapText="1"/>
    </xf>
    <xf numFmtId="0" fontId="9" fillId="0" borderId="133" xfId="0" applyFont="1" applyBorder="1" applyAlignment="1">
      <alignment vertical="center" wrapText="1"/>
    </xf>
    <xf numFmtId="0" fontId="8" fillId="0" borderId="82" xfId="0" applyFont="1" applyBorder="1" applyAlignment="1">
      <alignment vertical="top" wrapText="1"/>
    </xf>
    <xf numFmtId="9" fontId="26" fillId="0" borderId="65" xfId="0" applyNumberFormat="1" applyFont="1" applyBorder="1" applyAlignment="1">
      <alignment horizontal="center" vertical="center" wrapText="1"/>
    </xf>
    <xf numFmtId="0" fontId="9" fillId="0" borderId="163" xfId="0" applyFont="1" applyBorder="1" applyAlignment="1">
      <alignment vertical="center" wrapText="1"/>
    </xf>
    <xf numFmtId="0" fontId="8" fillId="0" borderId="128" xfId="0" applyFont="1" applyBorder="1" applyAlignment="1">
      <alignment wrapText="1"/>
    </xf>
    <xf numFmtId="0" fontId="30" fillId="0" borderId="128" xfId="0" applyFont="1" applyBorder="1" applyAlignment="1">
      <alignment horizontal="left" wrapText="1"/>
    </xf>
    <xf numFmtId="0" fontId="30" fillId="0" borderId="128" xfId="0" applyFont="1" applyBorder="1"/>
    <xf numFmtId="1" fontId="30" fillId="0" borderId="128" xfId="0" applyNumberFormat="1" applyFont="1" applyBorder="1"/>
    <xf numFmtId="0" fontId="30" fillId="0" borderId="137" xfId="0" applyFont="1" applyBorder="1"/>
    <xf numFmtId="0" fontId="31" fillId="0" borderId="135" xfId="0" applyFont="1" applyBorder="1" applyAlignment="1">
      <alignment wrapText="1"/>
    </xf>
    <xf numFmtId="0" fontId="31" fillId="0" borderId="32" xfId="0" applyFont="1" applyBorder="1" applyAlignment="1">
      <alignment wrapText="1"/>
    </xf>
    <xf numFmtId="0" fontId="31" fillId="0" borderId="38" xfId="0" applyFont="1" applyBorder="1" applyAlignment="1">
      <alignment wrapText="1"/>
    </xf>
    <xf numFmtId="0" fontId="31" fillId="0" borderId="52" xfId="0" applyFont="1" applyBorder="1" applyAlignment="1">
      <alignment wrapText="1"/>
    </xf>
    <xf numFmtId="0" fontId="8" fillId="0" borderId="74" xfId="0" applyFont="1" applyBorder="1" applyAlignment="1">
      <alignment vertical="center" wrapText="1"/>
    </xf>
    <xf numFmtId="0" fontId="8" fillId="0" borderId="23" xfId="0" applyFont="1" applyBorder="1" applyAlignment="1">
      <alignment horizontal="left" wrapText="1" indent="3"/>
    </xf>
    <xf numFmtId="0" fontId="9" fillId="0" borderId="52" xfId="0" applyFont="1" applyBorder="1" applyAlignment="1">
      <alignment horizontal="center" vertical="center" wrapText="1"/>
    </xf>
    <xf numFmtId="0" fontId="8" fillId="0" borderId="73" xfId="0" applyFont="1" applyBorder="1" applyAlignment="1">
      <alignment vertical="center" wrapText="1"/>
    </xf>
    <xf numFmtId="0" fontId="8" fillId="0" borderId="60" xfId="0" applyFont="1" applyBorder="1" applyAlignment="1">
      <alignment vertical="center" wrapText="1"/>
    </xf>
    <xf numFmtId="0" fontId="8" fillId="0" borderId="36" xfId="0" applyFont="1" applyBorder="1" applyAlignment="1">
      <alignment horizontal="center" vertical="center" wrapText="1"/>
    </xf>
    <xf numFmtId="0" fontId="8" fillId="0" borderId="73" xfId="0" applyFont="1" applyBorder="1" applyAlignment="1">
      <alignment horizontal="center" vertical="center" wrapText="1"/>
    </xf>
    <xf numFmtId="1" fontId="8" fillId="0" borderId="9" xfId="0" applyNumberFormat="1" applyFont="1" applyBorder="1" applyAlignment="1">
      <alignment horizontal="center" vertical="center" wrapText="1"/>
    </xf>
    <xf numFmtId="0" fontId="8" fillId="0" borderId="60" xfId="0" applyFont="1" applyBorder="1" applyAlignment="1">
      <alignment horizontal="center" vertical="center" wrapText="1"/>
    </xf>
    <xf numFmtId="1" fontId="8" fillId="0" borderId="104" xfId="0" applyNumberFormat="1" applyFont="1" applyBorder="1" applyAlignment="1">
      <alignment horizontal="center" vertical="center" wrapText="1"/>
    </xf>
    <xf numFmtId="1" fontId="8" fillId="0" borderId="102" xfId="0" applyNumberFormat="1" applyFont="1" applyBorder="1" applyAlignment="1">
      <alignment horizontal="center" vertical="center" wrapText="1"/>
    </xf>
    <xf numFmtId="0" fontId="8" fillId="0" borderId="118" xfId="0" applyFont="1" applyBorder="1" applyAlignment="1">
      <alignment horizontal="center" vertical="center" wrapText="1"/>
    </xf>
    <xf numFmtId="0" fontId="8" fillId="0" borderId="94" xfId="0" applyFont="1" applyBorder="1" applyAlignment="1">
      <alignment wrapText="1"/>
    </xf>
    <xf numFmtId="0" fontId="8" fillId="0" borderId="91" xfId="0" applyFont="1" applyBorder="1" applyAlignment="1">
      <alignment vertical="center" wrapText="1"/>
    </xf>
    <xf numFmtId="0" fontId="8" fillId="0" borderId="68"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151" xfId="0" applyFont="1" applyBorder="1" applyAlignment="1">
      <alignment horizontal="center" vertical="center" wrapText="1"/>
    </xf>
    <xf numFmtId="0" fontId="8" fillId="0" borderId="152" xfId="0" applyFont="1" applyBorder="1" applyAlignment="1">
      <alignment horizontal="center" vertical="center" wrapText="1"/>
    </xf>
    <xf numFmtId="0" fontId="8" fillId="0" borderId="150" xfId="0" applyFont="1" applyBorder="1" applyAlignment="1">
      <alignment horizontal="center" vertical="center" wrapText="1"/>
    </xf>
    <xf numFmtId="0" fontId="8" fillId="0" borderId="25" xfId="0" applyFont="1" applyBorder="1" applyAlignment="1">
      <alignment horizontal="center" vertical="center" wrapText="1"/>
    </xf>
    <xf numFmtId="1" fontId="8" fillId="0" borderId="107" xfId="0" applyNumberFormat="1" applyFont="1" applyBorder="1" applyAlignment="1">
      <alignment horizontal="center" vertical="center" wrapText="1"/>
    </xf>
    <xf numFmtId="1" fontId="8" fillId="0" borderId="39" xfId="0" applyNumberFormat="1" applyFont="1" applyBorder="1" applyAlignment="1">
      <alignment horizontal="center" vertical="center" wrapText="1"/>
    </xf>
    <xf numFmtId="0" fontId="8" fillId="0" borderId="39" xfId="0" applyFont="1" applyBorder="1" applyAlignment="1">
      <alignment horizontal="center" vertical="center" wrapText="1"/>
    </xf>
    <xf numFmtId="1" fontId="8" fillId="0" borderId="105" xfId="0" applyNumberFormat="1" applyFont="1" applyBorder="1" applyAlignment="1">
      <alignment horizontal="center" vertical="center" wrapText="1"/>
    </xf>
    <xf numFmtId="0" fontId="8" fillId="0" borderId="74" xfId="0" applyFont="1" applyBorder="1" applyAlignment="1">
      <alignment horizontal="center" vertical="center" wrapText="1"/>
    </xf>
    <xf numFmtId="1" fontId="8" fillId="0" borderId="106" xfId="0" applyNumberFormat="1" applyFont="1" applyBorder="1" applyAlignment="1">
      <alignment horizontal="center" vertical="center" wrapText="1"/>
    </xf>
    <xf numFmtId="1" fontId="8" fillId="0" borderId="79" xfId="0" applyNumberFormat="1" applyFont="1" applyBorder="1" applyAlignment="1">
      <alignment horizontal="center" vertical="center" wrapText="1"/>
    </xf>
    <xf numFmtId="1" fontId="8" fillId="0" borderId="42" xfId="0" applyNumberFormat="1" applyFont="1" applyBorder="1" applyAlignment="1">
      <alignment horizontal="center" vertical="center" wrapText="1"/>
    </xf>
    <xf numFmtId="0" fontId="8" fillId="0" borderId="34"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47"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75" xfId="0" applyFont="1" applyBorder="1" applyAlignment="1">
      <alignment wrapText="1"/>
    </xf>
    <xf numFmtId="0" fontId="8" fillId="0" borderId="106" xfId="0" applyFont="1" applyBorder="1" applyAlignment="1">
      <alignment horizontal="center" vertical="center" wrapText="1"/>
    </xf>
    <xf numFmtId="0" fontId="8" fillId="0" borderId="139" xfId="0" applyFont="1" applyBorder="1" applyAlignment="1">
      <alignment horizontal="center" vertical="center" wrapText="1"/>
    </xf>
    <xf numFmtId="1" fontId="8" fillId="0" borderId="137" xfId="0" applyNumberFormat="1" applyFont="1" applyBorder="1" applyAlignment="1">
      <alignment horizontal="center" vertical="center" wrapText="1"/>
    </xf>
    <xf numFmtId="1" fontId="8" fillId="0" borderId="139" xfId="0" applyNumberFormat="1" applyFont="1" applyBorder="1" applyAlignment="1">
      <alignment horizontal="center" vertical="center" wrapText="1"/>
    </xf>
    <xf numFmtId="0" fontId="8" fillId="0" borderId="117" xfId="0" applyFont="1" applyBorder="1" applyAlignment="1">
      <alignment wrapText="1"/>
    </xf>
    <xf numFmtId="0" fontId="8" fillId="0" borderId="14" xfId="0" applyFont="1" applyBorder="1" applyAlignment="1">
      <alignment vertical="center" wrapText="1"/>
    </xf>
    <xf numFmtId="0" fontId="8" fillId="0" borderId="28" xfId="0" applyFont="1" applyBorder="1" applyAlignment="1">
      <alignment horizontal="left" wrapText="1"/>
    </xf>
    <xf numFmtId="0" fontId="8" fillId="0" borderId="40" xfId="0" applyFont="1" applyBorder="1" applyAlignment="1">
      <alignment horizontal="left" wrapText="1"/>
    </xf>
    <xf numFmtId="0" fontId="8" fillId="0" borderId="48" xfId="0" applyFont="1" applyBorder="1" applyAlignment="1">
      <alignment wrapText="1"/>
    </xf>
    <xf numFmtId="0" fontId="8" fillId="0" borderId="37" xfId="0" applyFont="1" applyBorder="1" applyAlignment="1">
      <alignment horizontal="left" wrapText="1"/>
    </xf>
    <xf numFmtId="0" fontId="8" fillId="0" borderId="140" xfId="0" applyFont="1" applyBorder="1" applyAlignment="1">
      <alignment horizontal="left" wrapText="1"/>
    </xf>
    <xf numFmtId="0" fontId="8" fillId="0" borderId="42" xfId="0" applyFont="1" applyBorder="1" applyAlignment="1">
      <alignment horizontal="left" wrapText="1"/>
    </xf>
    <xf numFmtId="0" fontId="8" fillId="0" borderId="49" xfId="0" applyFont="1" applyBorder="1" applyAlignment="1">
      <alignment horizontal="center" vertical="center" wrapText="1"/>
    </xf>
    <xf numFmtId="0" fontId="8" fillId="0" borderId="41" xfId="0" applyFont="1" applyBorder="1" applyAlignment="1">
      <alignment wrapText="1"/>
    </xf>
    <xf numFmtId="0" fontId="8" fillId="0" borderId="0" xfId="0" applyFont="1" applyAlignment="1">
      <alignment horizontal="left" wrapText="1"/>
    </xf>
    <xf numFmtId="0" fontId="9" fillId="0" borderId="1" xfId="0" applyFont="1" applyBorder="1" applyAlignment="1">
      <alignment vertical="center" wrapText="1"/>
    </xf>
    <xf numFmtId="0" fontId="8" fillId="0" borderId="1" xfId="0" applyFont="1" applyBorder="1" applyAlignment="1">
      <alignment horizontal="left"/>
    </xf>
    <xf numFmtId="0" fontId="8" fillId="0" borderId="12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49" xfId="0" applyFont="1" applyBorder="1" applyAlignment="1">
      <alignment horizontal="center" vertical="center" wrapText="1"/>
    </xf>
    <xf numFmtId="1" fontId="8" fillId="0" borderId="63" xfId="0" applyNumberFormat="1" applyFont="1" applyBorder="1" applyAlignment="1">
      <alignment horizontal="center" vertical="center" wrapText="1"/>
    </xf>
    <xf numFmtId="1" fontId="8" fillId="0" borderId="64" xfId="0" applyNumberFormat="1" applyFont="1" applyBorder="1" applyAlignment="1">
      <alignment horizontal="center" vertical="center" wrapText="1"/>
    </xf>
    <xf numFmtId="1" fontId="8" fillId="0" borderId="65" xfId="0" applyNumberFormat="1" applyFont="1" applyBorder="1" applyAlignment="1">
      <alignment horizontal="center" vertical="center" wrapText="1"/>
    </xf>
    <xf numFmtId="0" fontId="28" fillId="0" borderId="45" xfId="0" applyFont="1" applyBorder="1" applyAlignment="1">
      <alignment horizontal="left" wrapText="1"/>
    </xf>
    <xf numFmtId="0" fontId="28" fillId="0" borderId="11" xfId="0" applyFont="1" applyBorder="1" applyAlignment="1">
      <alignment horizontal="left" wrapText="1"/>
    </xf>
    <xf numFmtId="0" fontId="8" fillId="0" borderId="70" xfId="0" applyFont="1" applyBorder="1" applyAlignment="1">
      <alignment horizontal="center" vertical="center" wrapText="1"/>
    </xf>
    <xf numFmtId="0" fontId="8" fillId="0" borderId="0" xfId="0" applyFont="1" applyAlignment="1">
      <alignment horizontal="center" vertical="center" wrapText="1"/>
    </xf>
    <xf numFmtId="0" fontId="8" fillId="0" borderId="72" xfId="0" applyFont="1" applyBorder="1" applyAlignment="1">
      <alignment horizontal="center" vertical="center" wrapText="1"/>
    </xf>
    <xf numFmtId="0" fontId="8" fillId="0" borderId="63"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9" fillId="0" borderId="63" xfId="0" applyFont="1" applyBorder="1" applyAlignment="1" applyProtection="1">
      <alignment horizontal="center" vertical="center" wrapText="1"/>
      <protection locked="0"/>
    </xf>
    <xf numFmtId="0" fontId="9" fillId="0" borderId="64"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30" fillId="0" borderId="45" xfId="0" applyFont="1" applyBorder="1" applyAlignment="1" applyProtection="1">
      <alignment horizontal="left" wrapText="1"/>
      <protection locked="0"/>
    </xf>
    <xf numFmtId="0" fontId="30" fillId="0" borderId="11" xfId="0" applyFont="1" applyBorder="1" applyAlignment="1" applyProtection="1">
      <alignment horizontal="left" wrapText="1"/>
      <protection locked="0"/>
    </xf>
    <xf numFmtId="0" fontId="8" fillId="0" borderId="45"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9" fillId="0" borderId="120" xfId="0" applyFont="1" applyBorder="1" applyAlignment="1" applyProtection="1">
      <alignment horizontal="center" vertical="center" wrapText="1"/>
      <protection locked="0"/>
    </xf>
    <xf numFmtId="0" fontId="9" fillId="0" borderId="98" xfId="0" applyFont="1" applyBorder="1" applyAlignment="1" applyProtection="1">
      <alignment horizontal="center" vertical="center" wrapText="1"/>
      <protection locked="0"/>
    </xf>
    <xf numFmtId="0" fontId="9" fillId="0" borderId="140"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124" xfId="0" applyFont="1" applyBorder="1" applyAlignment="1" applyProtection="1">
      <alignment horizontal="center" vertical="center" wrapText="1"/>
      <protection locked="0"/>
    </xf>
    <xf numFmtId="0" fontId="8" fillId="0" borderId="149" xfId="0" applyFont="1" applyBorder="1" applyAlignment="1" applyProtection="1">
      <alignment horizontal="center" vertical="center" wrapText="1"/>
      <protection locked="0"/>
    </xf>
    <xf numFmtId="0" fontId="8" fillId="0" borderId="96" xfId="0" applyFont="1" applyBorder="1" applyAlignment="1" applyProtection="1">
      <alignment horizontal="center" vertical="center" wrapText="1"/>
      <protection locked="0"/>
    </xf>
    <xf numFmtId="0" fontId="30" fillId="0" borderId="36" xfId="0" applyFont="1" applyBorder="1" applyAlignment="1">
      <alignment horizontal="left" wrapText="1"/>
    </xf>
    <xf numFmtId="0" fontId="30" fillId="0" borderId="37" xfId="0" applyFont="1" applyBorder="1" applyAlignment="1">
      <alignment horizontal="left" wrapText="1"/>
    </xf>
    <xf numFmtId="0" fontId="8" fillId="0" borderId="4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31"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3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wrapText="1"/>
    </xf>
    <xf numFmtId="0" fontId="8" fillId="0" borderId="17" xfId="0" applyFont="1" applyBorder="1" applyAlignment="1">
      <alignment horizontal="center" vertical="center" wrapText="1"/>
    </xf>
    <xf numFmtId="0" fontId="8" fillId="0" borderId="50" xfId="0" applyFont="1" applyBorder="1" applyAlignment="1">
      <alignment horizontal="center" vertical="center" wrapText="1"/>
    </xf>
    <xf numFmtId="0" fontId="30" fillId="0" borderId="72" xfId="0" applyFont="1" applyBorder="1" applyAlignment="1">
      <alignment horizontal="left" vertical="center" wrapText="1"/>
    </xf>
    <xf numFmtId="0" fontId="30" fillId="0" borderId="40" xfId="0" applyFont="1" applyBorder="1" applyAlignment="1">
      <alignment horizontal="left" wrapText="1"/>
    </xf>
    <xf numFmtId="0" fontId="30" fillId="0" borderId="41" xfId="0" applyFont="1" applyBorder="1" applyAlignment="1">
      <alignment horizontal="left" wrapText="1"/>
    </xf>
    <xf numFmtId="0" fontId="8" fillId="0" borderId="11"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5" xfId="0" applyFont="1" applyBorder="1" applyAlignment="1">
      <alignment horizontal="center" vertical="center" wrapText="1"/>
    </xf>
    <xf numFmtId="0" fontId="30" fillId="0" borderId="128" xfId="0" applyFont="1" applyBorder="1" applyAlignment="1">
      <alignment horizontal="left" wrapText="1"/>
    </xf>
    <xf numFmtId="0" fontId="16" fillId="14" borderId="0" xfId="0" applyFont="1" applyFill="1" applyAlignment="1">
      <alignment horizontal="center"/>
    </xf>
  </cellXfs>
  <cellStyles count="1">
    <cellStyle name="Normal" xfId="0" builtinId="0"/>
  </cellStyles>
  <dxfs count="70">
    <dxf>
      <fill>
        <patternFill>
          <bgColor rgb="FFD60000"/>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
      <fill>
        <patternFill patternType="gray0625">
          <bgColor auto="1"/>
        </patternFill>
      </fill>
    </dxf>
    <dxf>
      <fill>
        <patternFill>
          <bgColor rgb="FFFFC000"/>
        </patternFill>
      </fill>
    </dxf>
    <dxf>
      <font>
        <color auto="1"/>
      </font>
      <fill>
        <patternFill>
          <bgColor rgb="FFFFFF99"/>
        </patternFill>
      </fill>
    </dxf>
    <dxf>
      <fill>
        <patternFill>
          <bgColor theme="4" tint="0.39994506668294322"/>
        </patternFill>
      </fill>
    </dxf>
    <dxf>
      <font>
        <color theme="0"/>
      </font>
      <fill>
        <patternFill>
          <bgColor theme="9" tint="-0.499984740745262"/>
        </patternFill>
      </fill>
    </dxf>
  </dxfs>
  <tableStyles count="0" defaultTableStyle="TableStyleMedium2" defaultPivotStyle="PivotStyleLight16"/>
  <colors>
    <mruColors>
      <color rgb="FFC283F2"/>
      <color rgb="FFEDE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0000"/>
                </a:solidFill>
                <a:latin typeface="+mn-lt"/>
                <a:ea typeface="+mn-ea"/>
                <a:cs typeface="+mn-cs"/>
              </a:defRPr>
            </a:pPr>
            <a:r>
              <a:rPr lang="en-US"/>
              <a:t>Component Capacity Indicator 
(The closer to the outer edge, the higher the capacity for</a:t>
            </a:r>
            <a:r>
              <a:rPr lang="en-US" baseline="0"/>
              <a:t> that component</a:t>
            </a:r>
            <a:r>
              <a:rPr lang="en-US"/>
              <a:t>)</a:t>
            </a:r>
          </a:p>
        </c:rich>
      </c:tx>
      <c:layout>
        <c:manualLayout>
          <c:xMode val="edge"/>
          <c:yMode val="edge"/>
          <c:x val="0.1289151317472397"/>
          <c:y val="2.1101057450180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000000"/>
              </a:solidFill>
              <a:latin typeface="+mn-lt"/>
              <a:ea typeface="+mn-ea"/>
              <a:cs typeface="+mn-cs"/>
            </a:defRPr>
          </a:pPr>
          <a:endParaRPr lang="en-US"/>
        </a:p>
      </c:txPr>
    </c:title>
    <c:autoTitleDeleted val="0"/>
    <c:plotArea>
      <c:layout/>
      <c:radarChart>
        <c:radarStyle val="marker"/>
        <c:varyColors val="0"/>
        <c:ser>
          <c:idx val="0"/>
          <c:order val="0"/>
          <c:tx>
            <c:strRef>
              <c:f>Dashboard!$D$5</c:f>
              <c:strCache>
                <c:ptCount val="1"/>
                <c:pt idx="0">
                  <c:v>Puntaje SCIL</c:v>
                </c:pt>
              </c:strCache>
            </c:strRef>
          </c:tx>
          <c:spPr>
            <a:ln w="28575" cap="rnd">
              <a:solidFill>
                <a:schemeClr val="accent1"/>
              </a:solidFill>
              <a:round/>
            </a:ln>
            <a:effectLst/>
          </c:spPr>
          <c:marker>
            <c:symbol val="none"/>
          </c:marker>
          <c:cat>
            <c:strRef>
              <c:f>Dashboard!$A$6:$A$11</c:f>
              <c:strCache>
                <c:ptCount val="6"/>
                <c:pt idx="0">
                  <c:v>Planificación</c:v>
                </c:pt>
                <c:pt idx="1">
                  <c:v>Politicas y marco legal</c:v>
                </c:pt>
                <c:pt idx="2">
                  <c:v>Gestión financiera</c:v>
                </c:pt>
                <c:pt idx="3">
                  <c:v>Prestación del servicio</c:v>
                </c:pt>
                <c:pt idx="4">
                  <c:v>Recursos Humanos</c:v>
                </c:pt>
                <c:pt idx="5">
                  <c:v>Participación comunitaria</c:v>
                </c:pt>
              </c:strCache>
            </c:strRef>
          </c:cat>
          <c:val>
            <c:numRef>
              <c:f>Dashboard!$D$6:$D$11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8E7-4A97-81DD-FA5AC53C88A9}"/>
            </c:ext>
          </c:extLst>
        </c:ser>
        <c:ser>
          <c:idx val="1"/>
          <c:order val="1"/>
          <c:tx>
            <c:strRef>
              <c:f>Dashboard!$E$5</c:f>
              <c:strCache>
                <c:ptCount val="1"/>
                <c:pt idx="0">
                  <c:v>Meta</c:v>
                </c:pt>
              </c:strCache>
            </c:strRef>
          </c:tx>
          <c:spPr>
            <a:ln w="28575" cap="rnd">
              <a:solidFill>
                <a:schemeClr val="accent2"/>
              </a:solidFill>
              <a:round/>
            </a:ln>
            <a:effectLst/>
          </c:spPr>
          <c:marker>
            <c:symbol val="none"/>
          </c:marker>
          <c:val>
            <c:numRef>
              <c:f>Dashboard!$E$6:$E$11</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4-A8E7-4A97-81DD-FA5AC53C88A9}"/>
            </c:ext>
          </c:extLst>
        </c:ser>
        <c:dLbls>
          <c:showLegendKey val="0"/>
          <c:showVal val="0"/>
          <c:showCatName val="0"/>
          <c:showSerName val="0"/>
          <c:showPercent val="0"/>
          <c:showBubbleSize val="0"/>
        </c:dLbls>
        <c:axId val="1582888032"/>
        <c:axId val="2094158256"/>
      </c:radarChart>
      <c:catAx>
        <c:axId val="158288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rgbClr val="000000"/>
                </a:solidFill>
                <a:latin typeface="+mn-lt"/>
                <a:ea typeface="+mn-ea"/>
                <a:cs typeface="+mn-cs"/>
              </a:defRPr>
            </a:pPr>
            <a:endParaRPr lang="en-US"/>
          </a:p>
        </c:txPr>
        <c:crossAx val="2094158256"/>
        <c:crosses val="autoZero"/>
        <c:auto val="1"/>
        <c:lblAlgn val="ctr"/>
        <c:lblOffset val="100"/>
        <c:noMultiLvlLbl val="0"/>
      </c:catAx>
      <c:valAx>
        <c:axId val="2094158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82888032"/>
        <c:crosses val="autoZero"/>
        <c:crossBetween val="between"/>
        <c:minorUnit val="0.02"/>
      </c:valAx>
      <c:spPr>
        <a:noFill/>
        <a:ln>
          <a:noFill/>
        </a:ln>
        <a:effectLst/>
      </c:spPr>
    </c:plotArea>
    <c:legend>
      <c:legendPos val="b"/>
      <c:layout>
        <c:manualLayout>
          <c:xMode val="edge"/>
          <c:yMode val="edge"/>
          <c:x val="0.64114218414800195"/>
          <c:y val="0.92600169680263733"/>
          <c:w val="0.34359780597546824"/>
          <c:h val="5.019996692593424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nchor="t" anchorCtr="0"/>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0000"/>
                </a:solidFill>
                <a:latin typeface="Gill Sans MT" panose="020B0502020104020203" pitchFamily="34" charset="77"/>
                <a:ea typeface="+mn-ea"/>
                <a:cs typeface="+mn-cs"/>
              </a:defRPr>
            </a:pPr>
            <a:r>
              <a:rPr lang="en-US">
                <a:latin typeface="Gill Sans MT" panose="020B0502020104020203" pitchFamily="34" charset="77"/>
              </a:rPr>
              <a:t>Indicador de capacidad del componente</a:t>
            </a:r>
          </a:p>
          <a:p>
            <a:pPr>
              <a:defRPr b="1">
                <a:solidFill>
                  <a:srgbClr val="000000"/>
                </a:solidFill>
                <a:latin typeface="Gill Sans MT" panose="020B0502020104020203" pitchFamily="34" charset="77"/>
              </a:defRPr>
            </a:pPr>
            <a:r>
              <a:rPr lang="en-US" sz="1200">
                <a:latin typeface="Gill Sans MT" panose="020B0502020104020203" pitchFamily="34" charset="77"/>
              </a:rPr>
              <a:t>(Cuanto más cerca del borde exterior, mayor será la capacidad para ese componente)</a:t>
            </a:r>
          </a:p>
        </c:rich>
      </c:tx>
      <c:layout>
        <c:manualLayout>
          <c:xMode val="edge"/>
          <c:yMode val="edge"/>
          <c:x val="0.1289151317472397"/>
          <c:y val="2.1101057450180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000000"/>
              </a:solidFill>
              <a:latin typeface="Gill Sans MT" panose="020B0502020104020203" pitchFamily="34" charset="77"/>
              <a:ea typeface="+mn-ea"/>
              <a:cs typeface="+mn-cs"/>
            </a:defRPr>
          </a:pPr>
          <a:endParaRPr lang="en-US"/>
        </a:p>
      </c:txPr>
    </c:title>
    <c:autoTitleDeleted val="0"/>
    <c:plotArea>
      <c:layout>
        <c:manualLayout>
          <c:layoutTarget val="inner"/>
          <c:xMode val="edge"/>
          <c:yMode val="edge"/>
          <c:x val="0.31845567022435239"/>
          <c:y val="0.2628671162838187"/>
          <c:w val="0.36341343118591812"/>
          <c:h val="0.62052733924555425"/>
        </c:manualLayout>
      </c:layout>
      <c:radarChart>
        <c:radarStyle val="marker"/>
        <c:varyColors val="0"/>
        <c:ser>
          <c:idx val="0"/>
          <c:order val="0"/>
          <c:tx>
            <c:v>Puntaje SCIL</c:v>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Gill Sans MT" panose="020B0502020104020203" pitchFamily="34" charset="77"/>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Dashboard!$A$6:$A$11</c:f>
              <c:strCache>
                <c:ptCount val="6"/>
                <c:pt idx="0">
                  <c:v>Planificación</c:v>
                </c:pt>
                <c:pt idx="1">
                  <c:v>Politicas y marco legal</c:v>
                </c:pt>
                <c:pt idx="2">
                  <c:v>Gestión financiera</c:v>
                </c:pt>
                <c:pt idx="3">
                  <c:v>Prestación del servicio</c:v>
                </c:pt>
                <c:pt idx="4">
                  <c:v>Recursos Humanos</c:v>
                </c:pt>
                <c:pt idx="5">
                  <c:v>Participación comunitaria</c:v>
                </c:pt>
              </c:strCache>
            </c:strRef>
          </c:cat>
          <c:val>
            <c:numRef>
              <c:f>Dashboard!$D$6:$D$11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BCE-47F2-AB91-BD19E2BEBA20}"/>
            </c:ext>
          </c:extLst>
        </c:ser>
        <c:ser>
          <c:idx val="1"/>
          <c:order val="1"/>
          <c:tx>
            <c:v>Meta</c:v>
          </c:tx>
          <c:spPr>
            <a:ln w="28575" cap="rnd">
              <a:solidFill>
                <a:schemeClr val="accent2"/>
              </a:solidFill>
              <a:round/>
            </a:ln>
            <a:effectLst/>
          </c:spPr>
          <c:marker>
            <c:symbol val="none"/>
          </c:marker>
          <c:cat>
            <c:strRef>
              <c:f>Dashboard!$A$6:$A$11</c:f>
              <c:strCache>
                <c:ptCount val="6"/>
                <c:pt idx="0">
                  <c:v>Planificación</c:v>
                </c:pt>
                <c:pt idx="1">
                  <c:v>Politicas y marco legal</c:v>
                </c:pt>
                <c:pt idx="2">
                  <c:v>Gestión financiera</c:v>
                </c:pt>
                <c:pt idx="3">
                  <c:v>Prestación del servicio</c:v>
                </c:pt>
                <c:pt idx="4">
                  <c:v>Recursos Humanos</c:v>
                </c:pt>
                <c:pt idx="5">
                  <c:v>Participación comunitaria</c:v>
                </c:pt>
              </c:strCache>
            </c:strRef>
          </c:cat>
          <c:val>
            <c:numRef>
              <c:f>Dashboard!$E$6:$E$11</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2-0BCE-47F2-AB91-BD19E2BEBA20}"/>
            </c:ext>
          </c:extLst>
        </c:ser>
        <c:dLbls>
          <c:showLegendKey val="0"/>
          <c:showVal val="0"/>
          <c:showCatName val="0"/>
          <c:showSerName val="0"/>
          <c:showPercent val="0"/>
          <c:showBubbleSize val="0"/>
        </c:dLbls>
        <c:axId val="1582888032"/>
        <c:axId val="2094158256"/>
      </c:radarChart>
      <c:catAx>
        <c:axId val="158288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rgbClr val="000000"/>
                </a:solidFill>
                <a:latin typeface="Gill Sans MT" panose="020B0502020104020203" pitchFamily="34" charset="77"/>
                <a:ea typeface="+mn-ea"/>
                <a:cs typeface="+mn-cs"/>
              </a:defRPr>
            </a:pPr>
            <a:endParaRPr lang="en-US"/>
          </a:p>
        </c:txPr>
        <c:crossAx val="2094158256"/>
        <c:crosses val="autoZero"/>
        <c:auto val="1"/>
        <c:lblAlgn val="ctr"/>
        <c:lblOffset val="100"/>
        <c:noMultiLvlLbl val="0"/>
      </c:catAx>
      <c:valAx>
        <c:axId val="209415825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82888032"/>
        <c:crosses val="autoZero"/>
        <c:crossBetween val="between"/>
        <c:minorUnit val="0.02"/>
      </c:valAx>
      <c:spPr>
        <a:noFill/>
        <a:ln>
          <a:noFill/>
        </a:ln>
        <a:effectLst/>
      </c:spPr>
    </c:plotArea>
    <c:legend>
      <c:legendPos val="b"/>
      <c:layout>
        <c:manualLayout>
          <c:xMode val="edge"/>
          <c:yMode val="edge"/>
          <c:x val="0.64114218414800195"/>
          <c:y val="0.92600169680263733"/>
          <c:w val="0.24824854552521625"/>
          <c:h val="5.6843777087221256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nchor="t" anchorCtr="0"/>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447675</xdr:rowOff>
    </xdr:from>
    <xdr:to>
      <xdr:col>4</xdr:col>
      <xdr:colOff>781050</xdr:colOff>
      <xdr:row>30</xdr:row>
      <xdr:rowOff>381000</xdr:rowOff>
    </xdr:to>
    <xdr:graphicFrame macro="">
      <xdr:nvGraphicFramePr>
        <xdr:cNvPr id="2" name="Chart 1" descr="Gráfico Radar de Puntaje">
          <a:extLst>
            <a:ext uri="{FF2B5EF4-FFF2-40B4-BE49-F238E27FC236}">
              <a16:creationId xmlns:a16="http://schemas.microsoft.com/office/drawing/2014/main" id="{5A38D533-DE36-4553-BD25-FC7DDCE9C8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xdr:row>
      <xdr:rowOff>441159</xdr:rowOff>
    </xdr:from>
    <xdr:to>
      <xdr:col>5</xdr:col>
      <xdr:colOff>20052</xdr:colOff>
      <xdr:row>30</xdr:row>
      <xdr:rowOff>454860</xdr:rowOff>
    </xdr:to>
    <xdr:graphicFrame macro="">
      <xdr:nvGraphicFramePr>
        <xdr:cNvPr id="4" name="Chart 3" descr="Gráfico Radar de Puntaje">
          <a:extLst>
            <a:ext uri="{FF2B5EF4-FFF2-40B4-BE49-F238E27FC236}">
              <a16:creationId xmlns:a16="http://schemas.microsoft.com/office/drawing/2014/main" id="{AE6CEA1B-197A-4F56-B069-970CF10D79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15875</xdr:rowOff>
    </xdr:from>
    <xdr:to>
      <xdr:col>0</xdr:col>
      <xdr:colOff>1844993</xdr:colOff>
      <xdr:row>1</xdr:row>
      <xdr:rowOff>493675</xdr:rowOff>
    </xdr:to>
    <xdr:pic>
      <xdr:nvPicPr>
        <xdr:cNvPr id="5" name="Picture 4" descr="Logotipo de USAID">
          <a:extLst>
            <a:ext uri="{FF2B5EF4-FFF2-40B4-BE49-F238E27FC236}">
              <a16:creationId xmlns:a16="http://schemas.microsoft.com/office/drawing/2014/main" id="{1DE83271-0BE3-E24C-A1AE-584DB3F9B9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5875"/>
          <a:ext cx="1833563" cy="668300"/>
        </a:xfrm>
        <a:prstGeom prst="rect">
          <a:avLst/>
        </a:prstGeom>
      </xdr:spPr>
    </xdr:pic>
    <xdr:clientData/>
  </xdr:twoCellAnchor>
  <xdr:twoCellAnchor editAs="oneCell">
    <xdr:from>
      <xdr:col>7</xdr:col>
      <xdr:colOff>2197099</xdr:colOff>
      <xdr:row>0</xdr:row>
      <xdr:rowOff>88583</xdr:rowOff>
    </xdr:from>
    <xdr:to>
      <xdr:col>7</xdr:col>
      <xdr:colOff>4765962</xdr:colOff>
      <xdr:row>1</xdr:row>
      <xdr:rowOff>308451</xdr:rowOff>
    </xdr:to>
    <xdr:pic>
      <xdr:nvPicPr>
        <xdr:cNvPr id="6" name="Picture 5" descr="Logotipo de Ciudades Limpias, Océano Azul">
          <a:extLst>
            <a:ext uri="{FF2B5EF4-FFF2-40B4-BE49-F238E27FC236}">
              <a16:creationId xmlns:a16="http://schemas.microsoft.com/office/drawing/2014/main" id="{B41D23DD-AE9D-F048-8E53-A29BA2BB703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112374" y="88583"/>
          <a:ext cx="2568863" cy="400843"/>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0.68908</cdr:x>
      <cdr:y>0.06771</cdr:y>
    </cdr:from>
    <cdr:to>
      <cdr:x>0.83697</cdr:x>
      <cdr:y>0.13593</cdr:y>
    </cdr:to>
    <cdr:sp macro="" textlink="">
      <cdr:nvSpPr>
        <cdr:cNvPr id="4" name="TextBox 3">
          <a:extLst xmlns:a="http://schemas.openxmlformats.org/drawingml/2006/main">
            <a:ext uri="{FF2B5EF4-FFF2-40B4-BE49-F238E27FC236}">
              <a16:creationId xmlns:a16="http://schemas.microsoft.com/office/drawing/2014/main" id="{9FA0B7B0-81CD-4C45-B5B3-2B7211C8D996}"/>
            </a:ext>
          </a:extLst>
        </cdr:cNvPr>
        <cdr:cNvSpPr txBox="1"/>
      </cdr:nvSpPr>
      <cdr:spPr>
        <a:xfrm xmlns:a="http://schemas.openxmlformats.org/drawingml/2006/main">
          <a:off x="4110789" y="268706"/>
          <a:ext cx="882316" cy="2707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0.68908</cdr:x>
      <cdr:y>0.06771</cdr:y>
    </cdr:from>
    <cdr:to>
      <cdr:x>0.83697</cdr:x>
      <cdr:y>0.13593</cdr:y>
    </cdr:to>
    <cdr:sp macro="" textlink="">
      <cdr:nvSpPr>
        <cdr:cNvPr id="4" name="TextBox 3">
          <a:extLst xmlns:a="http://schemas.openxmlformats.org/drawingml/2006/main">
            <a:ext uri="{FF2B5EF4-FFF2-40B4-BE49-F238E27FC236}">
              <a16:creationId xmlns:a16="http://schemas.microsoft.com/office/drawing/2014/main" id="{9FA0B7B0-81CD-4C45-B5B3-2B7211C8D996}"/>
            </a:ext>
          </a:extLst>
        </cdr:cNvPr>
        <cdr:cNvSpPr txBox="1"/>
      </cdr:nvSpPr>
      <cdr:spPr>
        <a:xfrm xmlns:a="http://schemas.openxmlformats.org/drawingml/2006/main">
          <a:off x="4110789" y="268706"/>
          <a:ext cx="882316" cy="2707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F9DE7-9B06-443D-8556-F303C0482CC8}">
  <dimension ref="A1:BI52"/>
  <sheetViews>
    <sheetView tabSelected="1" zoomScaleNormal="100" workbookViewId="0">
      <selection activeCell="F5" sqref="F5"/>
    </sheetView>
  </sheetViews>
  <sheetFormatPr defaultColWidth="9.109375" defaultRowHeight="14.4" zeroHeight="1" x14ac:dyDescent="0.3"/>
  <cols>
    <col min="1" max="1" width="29" style="3" customWidth="1"/>
    <col min="2" max="2" width="16" style="3" customWidth="1"/>
    <col min="3" max="3" width="20.44140625" style="3" customWidth="1"/>
    <col min="4" max="4" width="11.77734375" style="3" customWidth="1"/>
    <col min="5" max="5" width="12.109375" style="3" customWidth="1"/>
    <col min="6" max="6" width="14" style="3" customWidth="1"/>
    <col min="7" max="7" width="12.109375" customWidth="1"/>
    <col min="8" max="8" width="70.33203125" customWidth="1"/>
    <col min="9" max="10" width="9.109375" customWidth="1"/>
    <col min="11" max="12" width="22.77734375" customWidth="1"/>
    <col min="13" max="13" width="22.77734375" style="3" customWidth="1"/>
    <col min="14" max="61" width="9.109375" style="3"/>
    <col min="16384" max="16384" width="11.44140625" customWidth="1"/>
  </cols>
  <sheetData>
    <row r="1" spans="1:61" s="95" customFormat="1" x14ac:dyDescent="0.3"/>
    <row r="2" spans="1:61" s="95" customFormat="1" ht="43.05" customHeight="1" x14ac:dyDescent="0.5">
      <c r="A2" s="875" t="s">
        <v>516</v>
      </c>
      <c r="B2" s="875"/>
      <c r="C2" s="875"/>
      <c r="D2" s="875"/>
      <c r="E2" s="875"/>
      <c r="F2" s="875"/>
      <c r="G2" s="875"/>
      <c r="H2" s="875"/>
    </row>
    <row r="3" spans="1:61" s="95" customFormat="1" ht="16.2" customHeight="1" x14ac:dyDescent="0.5">
      <c r="A3" s="875" t="s">
        <v>527</v>
      </c>
      <c r="B3" s="875"/>
      <c r="C3" s="875"/>
      <c r="D3" s="875"/>
      <c r="E3" s="875"/>
      <c r="F3" s="875"/>
      <c r="G3" s="875"/>
      <c r="H3" s="875"/>
    </row>
    <row r="4" spans="1:61" s="95" customFormat="1" ht="15" thickBot="1" x14ac:dyDescent="0.35"/>
    <row r="5" spans="1:61" s="103" customFormat="1" ht="115.2" x14ac:dyDescent="0.5">
      <c r="A5" s="96" t="s">
        <v>481</v>
      </c>
      <c r="B5" s="97" t="s">
        <v>482</v>
      </c>
      <c r="C5" s="98" t="s">
        <v>483</v>
      </c>
      <c r="D5" s="99" t="s">
        <v>484</v>
      </c>
      <c r="E5" s="97" t="s">
        <v>485</v>
      </c>
      <c r="F5" s="100"/>
      <c r="G5" s="86" t="s">
        <v>517</v>
      </c>
      <c r="H5" s="85" t="s">
        <v>493</v>
      </c>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2"/>
      <c r="AQ5" s="102"/>
      <c r="AR5" s="102"/>
      <c r="AS5" s="102"/>
      <c r="AT5" s="102"/>
      <c r="AU5" s="102"/>
      <c r="AV5" s="102"/>
      <c r="AW5" s="102"/>
      <c r="AX5" s="102"/>
      <c r="AY5" s="102"/>
      <c r="AZ5" s="102"/>
      <c r="BA5" s="102"/>
      <c r="BB5" s="102"/>
      <c r="BC5" s="102"/>
      <c r="BD5" s="102"/>
      <c r="BE5" s="102"/>
      <c r="BF5" s="102"/>
      <c r="BG5" s="102"/>
      <c r="BH5" s="102"/>
      <c r="BI5" s="102"/>
    </row>
    <row r="6" spans="1:61" s="103" customFormat="1" ht="22.8" customHeight="1" x14ac:dyDescent="0.5">
      <c r="A6" s="104" t="s">
        <v>486</v>
      </c>
      <c r="B6" s="105">
        <f>'C1 - Planificacion'!H39</f>
        <v>36</v>
      </c>
      <c r="C6" s="106">
        <f>'C1 - Planificacion'!Q1</f>
        <v>0</v>
      </c>
      <c r="D6" s="107">
        <f>C6/B6</f>
        <v>0</v>
      </c>
      <c r="E6" s="108">
        <v>1</v>
      </c>
      <c r="F6" s="109"/>
      <c r="G6" s="83" t="s">
        <v>507</v>
      </c>
      <c r="H6" s="84" t="s">
        <v>494</v>
      </c>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2"/>
      <c r="AQ6" s="102"/>
      <c r="AR6" s="102"/>
      <c r="AS6" s="102"/>
      <c r="AT6" s="102"/>
      <c r="AU6" s="102"/>
      <c r="AV6" s="102"/>
      <c r="AW6" s="102"/>
      <c r="AX6" s="102"/>
      <c r="AY6" s="102"/>
      <c r="AZ6" s="102"/>
      <c r="BA6" s="102"/>
      <c r="BB6" s="102"/>
      <c r="BC6" s="102"/>
      <c r="BD6" s="102"/>
      <c r="BE6" s="102"/>
      <c r="BF6" s="102"/>
      <c r="BG6" s="102"/>
      <c r="BH6" s="102"/>
      <c r="BI6" s="102"/>
    </row>
    <row r="7" spans="1:61" s="103" customFormat="1" ht="33.75" customHeight="1" x14ac:dyDescent="0.5">
      <c r="A7" s="104" t="s">
        <v>487</v>
      </c>
      <c r="B7" s="110">
        <f>'C2 - Política y Marco Legal'!H33</f>
        <v>30</v>
      </c>
      <c r="C7" s="111">
        <f>'C2 - Política y Marco Legal'!Q1</f>
        <v>0</v>
      </c>
      <c r="D7" s="112">
        <f t="shared" ref="D7:D11" si="0">C7/B7</f>
        <v>0</v>
      </c>
      <c r="E7" s="113">
        <v>1</v>
      </c>
      <c r="F7" s="109"/>
      <c r="G7" s="93" t="s">
        <v>508</v>
      </c>
      <c r="H7" s="94" t="s">
        <v>495</v>
      </c>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2"/>
      <c r="AQ7" s="102"/>
      <c r="AR7" s="102"/>
      <c r="AS7" s="102"/>
      <c r="AT7" s="102"/>
      <c r="AU7" s="102"/>
      <c r="AV7" s="102"/>
      <c r="AW7" s="102"/>
      <c r="AX7" s="102"/>
      <c r="AY7" s="102"/>
      <c r="AZ7" s="102"/>
      <c r="BA7" s="102"/>
      <c r="BB7" s="102"/>
      <c r="BC7" s="102"/>
      <c r="BD7" s="102"/>
      <c r="BE7" s="102"/>
      <c r="BF7" s="102"/>
      <c r="BG7" s="102"/>
      <c r="BH7" s="102"/>
      <c r="BI7" s="102"/>
    </row>
    <row r="8" spans="1:61" s="103" customFormat="1" ht="36" x14ac:dyDescent="0.5">
      <c r="A8" s="104" t="s">
        <v>488</v>
      </c>
      <c r="B8" s="110">
        <f>'C3 - Gestión financiera'!H27</f>
        <v>24</v>
      </c>
      <c r="C8" s="111">
        <f>'C3 - Gestión financiera'!Q1</f>
        <v>0</v>
      </c>
      <c r="D8" s="114">
        <f t="shared" si="0"/>
        <v>0</v>
      </c>
      <c r="E8" s="113">
        <v>1</v>
      </c>
      <c r="F8" s="109"/>
      <c r="G8" s="87" t="s">
        <v>509</v>
      </c>
      <c r="H8" s="88" t="s">
        <v>496</v>
      </c>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2"/>
      <c r="AQ8" s="102"/>
      <c r="AR8" s="102"/>
      <c r="AS8" s="102"/>
      <c r="AT8" s="102"/>
      <c r="AU8" s="102"/>
      <c r="AV8" s="102"/>
      <c r="AW8" s="102"/>
      <c r="AX8" s="102"/>
      <c r="AY8" s="102"/>
      <c r="AZ8" s="102"/>
      <c r="BA8" s="102"/>
      <c r="BB8" s="102"/>
      <c r="BC8" s="102"/>
      <c r="BD8" s="102"/>
      <c r="BE8" s="102"/>
      <c r="BF8" s="102"/>
      <c r="BG8" s="102"/>
      <c r="BH8" s="102"/>
      <c r="BI8" s="102"/>
    </row>
    <row r="9" spans="1:61" s="103" customFormat="1" ht="36" x14ac:dyDescent="0.5">
      <c r="A9" s="104" t="s">
        <v>489</v>
      </c>
      <c r="B9" s="110">
        <f>'C4 - Prestación de servicios'!H39</f>
        <v>36</v>
      </c>
      <c r="C9" s="111">
        <f>'C4 - Prestación de servicios'!Q1</f>
        <v>0</v>
      </c>
      <c r="D9" s="114">
        <f t="shared" si="0"/>
        <v>0</v>
      </c>
      <c r="E9" s="113">
        <v>1</v>
      </c>
      <c r="F9" s="109"/>
      <c r="G9" s="91" t="s">
        <v>510</v>
      </c>
      <c r="H9" s="92" t="s">
        <v>497</v>
      </c>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2"/>
      <c r="AQ9" s="102"/>
      <c r="AR9" s="102"/>
      <c r="AS9" s="102"/>
      <c r="AT9" s="102"/>
      <c r="AU9" s="102"/>
      <c r="AV9" s="102"/>
      <c r="AW9" s="102"/>
      <c r="AX9" s="102"/>
      <c r="AY9" s="102"/>
      <c r="AZ9" s="102"/>
      <c r="BA9" s="102"/>
      <c r="BB9" s="102"/>
      <c r="BC9" s="102"/>
      <c r="BD9" s="102"/>
      <c r="BE9" s="102"/>
      <c r="BF9" s="102"/>
      <c r="BG9" s="102"/>
      <c r="BH9" s="102"/>
      <c r="BI9" s="102"/>
    </row>
    <row r="10" spans="1:61" s="103" customFormat="1" ht="36" x14ac:dyDescent="0.5">
      <c r="A10" s="104" t="s">
        <v>490</v>
      </c>
      <c r="B10" s="110">
        <f>'C5 - Recursos humanos'!H26</f>
        <v>23</v>
      </c>
      <c r="C10" s="111">
        <f>'C5 - Recursos humanos'!Q1</f>
        <v>0</v>
      </c>
      <c r="D10" s="114">
        <f t="shared" si="0"/>
        <v>0</v>
      </c>
      <c r="E10" s="113">
        <v>1</v>
      </c>
      <c r="F10" s="109"/>
      <c r="G10" s="89" t="s">
        <v>511</v>
      </c>
      <c r="H10" s="90" t="s">
        <v>498</v>
      </c>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2"/>
      <c r="AR10" s="102"/>
      <c r="AS10" s="102"/>
      <c r="AT10" s="102"/>
      <c r="AU10" s="102"/>
      <c r="AV10" s="102"/>
      <c r="AW10" s="102"/>
      <c r="AX10" s="102"/>
      <c r="AY10" s="102"/>
      <c r="AZ10" s="102"/>
      <c r="BA10" s="102"/>
      <c r="BB10" s="102"/>
      <c r="BC10" s="102"/>
      <c r="BD10" s="102"/>
      <c r="BE10" s="102"/>
      <c r="BF10" s="102"/>
      <c r="BG10" s="102"/>
      <c r="BH10" s="102"/>
      <c r="BI10" s="102"/>
    </row>
    <row r="11" spans="1:61" s="103" customFormat="1" ht="19.2" x14ac:dyDescent="0.5">
      <c r="A11" s="104" t="s">
        <v>491</v>
      </c>
      <c r="B11" s="110">
        <f>'C6 - Participación de la comuni'!H31</f>
        <v>28</v>
      </c>
      <c r="C11" s="111">
        <f>'C6 - Participación de la comuni'!Q1</f>
        <v>0</v>
      </c>
      <c r="D11" s="114">
        <f t="shared" si="0"/>
        <v>0</v>
      </c>
      <c r="E11" s="113">
        <v>1</v>
      </c>
      <c r="F11" s="109"/>
      <c r="G11" s="115"/>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c r="AQ11" s="102"/>
      <c r="AR11" s="102"/>
      <c r="AS11" s="102"/>
      <c r="AT11" s="102"/>
      <c r="AU11" s="102"/>
      <c r="AV11" s="102"/>
      <c r="AW11" s="102"/>
      <c r="AX11" s="102"/>
      <c r="AY11" s="102"/>
      <c r="AZ11" s="102"/>
      <c r="BA11" s="102"/>
      <c r="BB11" s="102"/>
      <c r="BC11" s="102"/>
      <c r="BD11" s="102"/>
      <c r="BE11" s="102"/>
      <c r="BF11" s="102"/>
      <c r="BG11" s="102"/>
      <c r="BH11" s="102"/>
      <c r="BI11" s="102"/>
    </row>
    <row r="12" spans="1:61" s="103" customFormat="1" ht="21.6" x14ac:dyDescent="0.5">
      <c r="A12" s="104"/>
      <c r="B12" s="110"/>
      <c r="C12" s="116"/>
      <c r="D12" s="117"/>
      <c r="E12" s="118"/>
      <c r="F12" s="101"/>
      <c r="G12" s="115"/>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2"/>
      <c r="AQ12" s="102"/>
      <c r="AR12" s="102"/>
      <c r="AS12" s="102"/>
      <c r="AT12" s="102"/>
      <c r="AU12" s="102"/>
      <c r="AV12" s="102"/>
      <c r="AW12" s="102"/>
      <c r="AX12" s="102"/>
      <c r="AY12" s="102"/>
      <c r="AZ12" s="102"/>
      <c r="BA12" s="102"/>
      <c r="BB12" s="102"/>
      <c r="BC12" s="102"/>
      <c r="BD12" s="102"/>
      <c r="BE12" s="102"/>
      <c r="BF12" s="102"/>
      <c r="BG12" s="102"/>
      <c r="BH12" s="102"/>
      <c r="BI12" s="102"/>
    </row>
    <row r="13" spans="1:61" s="103" customFormat="1" ht="25.2" thickBot="1" x14ac:dyDescent="0.55000000000000004">
      <c r="A13" s="119" t="s">
        <v>492</v>
      </c>
      <c r="B13" s="120">
        <f>SUM(B6:B12)</f>
        <v>177</v>
      </c>
      <c r="C13" s="121">
        <f>SUM(C6:C12)</f>
        <v>0</v>
      </c>
      <c r="D13" s="122">
        <f>C13/B13</f>
        <v>0</v>
      </c>
      <c r="E13" s="118">
        <v>1</v>
      </c>
      <c r="F13" s="123"/>
      <c r="G13" s="124"/>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2"/>
      <c r="AQ13" s="102"/>
      <c r="AR13" s="102"/>
      <c r="AS13" s="102"/>
      <c r="AT13" s="102"/>
      <c r="AU13" s="102"/>
      <c r="AV13" s="102"/>
      <c r="AW13" s="102"/>
      <c r="AX13" s="102"/>
      <c r="AY13" s="102"/>
      <c r="AZ13" s="102"/>
      <c r="BA13" s="102"/>
      <c r="BB13" s="102"/>
      <c r="BC13" s="102"/>
      <c r="BD13" s="102"/>
      <c r="BE13" s="102"/>
      <c r="BF13" s="102"/>
      <c r="BG13" s="102"/>
      <c r="BH13" s="102"/>
      <c r="BI13" s="102"/>
    </row>
    <row r="14" spans="1:61" s="103" customFormat="1" ht="45" customHeight="1" x14ac:dyDescent="0.5">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2"/>
      <c r="AQ14" s="102"/>
      <c r="AR14" s="102"/>
      <c r="AS14" s="102"/>
      <c r="AT14" s="102"/>
      <c r="AU14" s="102"/>
      <c r="AV14" s="102"/>
      <c r="AW14" s="102"/>
      <c r="AX14" s="102"/>
      <c r="AY14" s="102"/>
      <c r="AZ14" s="102"/>
      <c r="BA14" s="102"/>
      <c r="BB14" s="102"/>
      <c r="BC14" s="102"/>
      <c r="BD14" s="102"/>
      <c r="BE14" s="102"/>
      <c r="BF14" s="102"/>
      <c r="BG14" s="102"/>
      <c r="BH14" s="102"/>
      <c r="BI14" s="102"/>
    </row>
    <row r="15" spans="1:61" s="103" customFormat="1" ht="18" x14ac:dyDescent="0.5">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2"/>
      <c r="AQ15" s="102"/>
      <c r="AR15" s="102"/>
      <c r="AS15" s="102"/>
      <c r="AT15" s="102"/>
      <c r="AU15" s="102"/>
      <c r="AV15" s="102"/>
      <c r="AW15" s="102"/>
      <c r="AX15" s="102"/>
      <c r="AY15" s="102"/>
      <c r="AZ15" s="102"/>
      <c r="BA15" s="102"/>
      <c r="BB15" s="102"/>
      <c r="BC15" s="102"/>
      <c r="BD15" s="102"/>
      <c r="BE15" s="102"/>
      <c r="BF15" s="102"/>
      <c r="BG15" s="102"/>
      <c r="BH15" s="102"/>
      <c r="BI15" s="102"/>
    </row>
    <row r="16" spans="1:61" s="103" customFormat="1" ht="18" x14ac:dyDescent="0.5">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2"/>
      <c r="AQ16" s="102"/>
      <c r="AR16" s="102"/>
      <c r="AS16" s="102"/>
      <c r="AT16" s="102"/>
      <c r="AU16" s="102"/>
      <c r="AV16" s="102"/>
      <c r="AW16" s="102"/>
      <c r="AX16" s="102"/>
      <c r="AY16" s="102"/>
      <c r="AZ16" s="102"/>
      <c r="BA16" s="102"/>
      <c r="BB16" s="102"/>
      <c r="BC16" s="102"/>
      <c r="BD16" s="102"/>
      <c r="BE16" s="102"/>
      <c r="BF16" s="102"/>
      <c r="BG16" s="102"/>
      <c r="BH16" s="102"/>
      <c r="BI16" s="102"/>
    </row>
    <row r="17" spans="1:61" s="103" customFormat="1" ht="18" x14ac:dyDescent="0.5">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2"/>
      <c r="AQ17" s="102"/>
      <c r="AR17" s="102"/>
      <c r="AS17" s="102"/>
      <c r="AT17" s="102"/>
      <c r="AU17" s="102"/>
      <c r="AV17" s="102"/>
      <c r="AW17" s="102"/>
      <c r="AX17" s="102"/>
      <c r="AY17" s="102"/>
      <c r="AZ17" s="102"/>
      <c r="BA17" s="102"/>
      <c r="BB17" s="102"/>
      <c r="BC17" s="102"/>
      <c r="BD17" s="102"/>
      <c r="BE17" s="102"/>
      <c r="BF17" s="102"/>
      <c r="BG17" s="102"/>
      <c r="BH17" s="102"/>
      <c r="BI17" s="102"/>
    </row>
    <row r="18" spans="1:61" s="103" customFormat="1" ht="18" x14ac:dyDescent="0.5">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2"/>
      <c r="AQ18" s="102"/>
      <c r="AR18" s="102"/>
      <c r="AS18" s="102"/>
      <c r="AT18" s="102"/>
      <c r="AU18" s="102"/>
      <c r="AV18" s="102"/>
      <c r="AW18" s="102"/>
      <c r="AX18" s="102"/>
      <c r="AY18" s="102"/>
      <c r="AZ18" s="102"/>
      <c r="BA18" s="102"/>
      <c r="BB18" s="102"/>
      <c r="BC18" s="102"/>
      <c r="BD18" s="102"/>
      <c r="BE18" s="102"/>
      <c r="BF18" s="102"/>
      <c r="BG18" s="102"/>
      <c r="BH18" s="102"/>
      <c r="BI18" s="102"/>
    </row>
    <row r="19" spans="1:61" s="103" customFormat="1" ht="35.4" x14ac:dyDescent="0.8">
      <c r="F19" s="101"/>
      <c r="G19" s="101"/>
      <c r="H19" s="101"/>
      <c r="I19" s="101"/>
      <c r="J19" s="101"/>
      <c r="K19" s="125"/>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2"/>
      <c r="AQ19" s="102"/>
      <c r="AR19" s="102"/>
      <c r="AS19" s="102"/>
      <c r="AT19" s="102"/>
      <c r="AU19" s="102"/>
      <c r="AV19" s="102"/>
      <c r="AW19" s="102"/>
      <c r="AX19" s="102"/>
      <c r="AY19" s="102"/>
      <c r="AZ19" s="102"/>
      <c r="BA19" s="102"/>
      <c r="BB19" s="102"/>
      <c r="BC19" s="102"/>
      <c r="BD19" s="102"/>
      <c r="BE19" s="102"/>
      <c r="BF19" s="102"/>
      <c r="BG19" s="102"/>
      <c r="BH19" s="102"/>
      <c r="BI19" s="102"/>
    </row>
    <row r="20" spans="1:61" s="103" customFormat="1" ht="18" x14ac:dyDescent="0.5">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2"/>
      <c r="AQ20" s="102"/>
      <c r="AR20" s="102"/>
      <c r="AS20" s="102"/>
      <c r="AT20" s="102"/>
      <c r="AU20" s="102"/>
      <c r="AV20" s="102"/>
      <c r="AW20" s="102"/>
      <c r="AX20" s="102"/>
      <c r="AY20" s="102"/>
      <c r="AZ20" s="102"/>
      <c r="BA20" s="102"/>
      <c r="BB20" s="102"/>
      <c r="BC20" s="102"/>
      <c r="BD20" s="102"/>
      <c r="BE20" s="102"/>
      <c r="BF20" s="102"/>
      <c r="BG20" s="102"/>
      <c r="BH20" s="102"/>
      <c r="BI20" s="102"/>
    </row>
    <row r="21" spans="1:61" s="103" customFormat="1" ht="18" x14ac:dyDescent="0.5">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2"/>
      <c r="AQ21" s="102"/>
      <c r="AR21" s="102"/>
      <c r="AS21" s="102"/>
      <c r="AT21" s="102"/>
      <c r="AU21" s="102"/>
      <c r="AV21" s="102"/>
      <c r="AW21" s="102"/>
      <c r="AX21" s="102"/>
      <c r="AY21" s="102"/>
      <c r="AZ21" s="102"/>
      <c r="BA21" s="102"/>
      <c r="BB21" s="102"/>
      <c r="BC21" s="102"/>
      <c r="BD21" s="102"/>
      <c r="BE21" s="102"/>
      <c r="BF21" s="102"/>
      <c r="BG21" s="102"/>
      <c r="BH21" s="102"/>
      <c r="BI21" s="102"/>
    </row>
    <row r="22" spans="1:61" s="103" customFormat="1" ht="18" x14ac:dyDescent="0.5">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2"/>
      <c r="AQ22" s="102"/>
      <c r="AR22" s="102"/>
      <c r="AS22" s="102"/>
      <c r="AT22" s="102"/>
      <c r="AU22" s="102"/>
      <c r="AV22" s="102"/>
      <c r="AW22" s="102"/>
      <c r="AX22" s="102"/>
      <c r="AY22" s="102"/>
      <c r="AZ22" s="102"/>
      <c r="BA22" s="102"/>
      <c r="BB22" s="102"/>
      <c r="BC22" s="102"/>
      <c r="BD22" s="102"/>
      <c r="BE22" s="102"/>
      <c r="BF22" s="102"/>
      <c r="BG22" s="102"/>
      <c r="BH22" s="102"/>
      <c r="BI22" s="102"/>
    </row>
    <row r="23" spans="1:61" s="103" customFormat="1" ht="18" x14ac:dyDescent="0.5">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2"/>
      <c r="AQ23" s="102"/>
      <c r="AR23" s="102"/>
      <c r="AS23" s="102"/>
      <c r="AT23" s="102"/>
      <c r="AU23" s="102"/>
      <c r="AV23" s="102"/>
      <c r="AW23" s="102"/>
      <c r="AX23" s="102"/>
      <c r="AY23" s="102"/>
      <c r="AZ23" s="102"/>
      <c r="BA23" s="102"/>
      <c r="BB23" s="102"/>
      <c r="BC23" s="102"/>
      <c r="BD23" s="102"/>
      <c r="BE23" s="102"/>
      <c r="BF23" s="102"/>
      <c r="BG23" s="102"/>
      <c r="BH23" s="102"/>
      <c r="BI23" s="102"/>
    </row>
    <row r="24" spans="1:61" s="103" customFormat="1" ht="18" x14ac:dyDescent="0.5">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2"/>
      <c r="AQ24" s="102"/>
      <c r="AR24" s="102"/>
      <c r="AS24" s="102"/>
      <c r="AT24" s="102"/>
      <c r="AU24" s="102"/>
      <c r="AV24" s="102"/>
      <c r="AW24" s="102"/>
      <c r="AX24" s="102"/>
      <c r="AY24" s="102"/>
      <c r="AZ24" s="102"/>
      <c r="BA24" s="102"/>
      <c r="BB24" s="102"/>
      <c r="BC24" s="102"/>
      <c r="BD24" s="102"/>
      <c r="BE24" s="102"/>
      <c r="BF24" s="102"/>
      <c r="BG24" s="102"/>
      <c r="BH24" s="102"/>
      <c r="BI24" s="102"/>
    </row>
    <row r="25" spans="1:61" s="103" customFormat="1" ht="18" x14ac:dyDescent="0.5">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2"/>
      <c r="AQ25" s="102"/>
      <c r="AR25" s="102"/>
      <c r="AS25" s="102"/>
      <c r="AT25" s="102"/>
      <c r="AU25" s="102"/>
      <c r="AV25" s="102"/>
      <c r="AW25" s="102"/>
      <c r="AX25" s="102"/>
      <c r="AY25" s="102"/>
      <c r="AZ25" s="102"/>
      <c r="BA25" s="102"/>
      <c r="BB25" s="102"/>
      <c r="BC25" s="102"/>
      <c r="BD25" s="102"/>
      <c r="BE25" s="102"/>
      <c r="BF25" s="102"/>
      <c r="BG25" s="102"/>
      <c r="BH25" s="102"/>
      <c r="BI25" s="102"/>
    </row>
    <row r="26" spans="1:61" s="103" customFormat="1" ht="18" x14ac:dyDescent="0.5">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2"/>
      <c r="AQ26" s="102"/>
      <c r="AR26" s="102"/>
      <c r="AS26" s="102"/>
      <c r="AT26" s="102"/>
      <c r="AU26" s="102"/>
      <c r="AV26" s="102"/>
      <c r="AW26" s="102"/>
      <c r="AX26" s="102"/>
      <c r="AY26" s="102"/>
      <c r="AZ26" s="102"/>
      <c r="BA26" s="102"/>
      <c r="BB26" s="102"/>
      <c r="BC26" s="102"/>
      <c r="BD26" s="102"/>
      <c r="BE26" s="102"/>
      <c r="BF26" s="102"/>
      <c r="BG26" s="102"/>
      <c r="BH26" s="102"/>
      <c r="BI26" s="102"/>
    </row>
    <row r="27" spans="1:61" s="103" customFormat="1" ht="18" x14ac:dyDescent="0.5">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2"/>
      <c r="AQ27" s="102"/>
      <c r="AR27" s="102"/>
      <c r="AS27" s="102"/>
      <c r="AT27" s="102"/>
      <c r="AU27" s="102"/>
      <c r="AV27" s="102"/>
      <c r="AW27" s="102"/>
      <c r="AX27" s="102"/>
      <c r="AY27" s="102"/>
      <c r="AZ27" s="102"/>
      <c r="BA27" s="102"/>
      <c r="BB27" s="102"/>
      <c r="BC27" s="102"/>
      <c r="BD27" s="102"/>
      <c r="BE27" s="102"/>
      <c r="BF27" s="102"/>
      <c r="BG27" s="102"/>
      <c r="BH27" s="102"/>
      <c r="BI27" s="102"/>
    </row>
    <row r="28" spans="1:61" s="103" customFormat="1" ht="18" x14ac:dyDescent="0.5">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2"/>
      <c r="AQ28" s="102"/>
      <c r="AR28" s="102"/>
      <c r="AS28" s="102"/>
      <c r="AT28" s="102"/>
      <c r="AU28" s="102"/>
      <c r="AV28" s="102"/>
      <c r="AW28" s="102"/>
      <c r="AX28" s="102"/>
      <c r="AY28" s="102"/>
      <c r="AZ28" s="102"/>
      <c r="BA28" s="102"/>
      <c r="BB28" s="102"/>
      <c r="BC28" s="102"/>
      <c r="BD28" s="102"/>
      <c r="BE28" s="102"/>
      <c r="BF28" s="102"/>
      <c r="BG28" s="102"/>
      <c r="BH28" s="102"/>
      <c r="BI28" s="102"/>
    </row>
    <row r="29" spans="1:61" s="103" customFormat="1" ht="18" x14ac:dyDescent="0.5">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2"/>
      <c r="AQ29" s="102"/>
      <c r="AR29" s="102"/>
      <c r="AS29" s="102"/>
      <c r="AT29" s="102"/>
      <c r="AU29" s="102"/>
      <c r="AV29" s="102"/>
      <c r="AW29" s="102"/>
      <c r="AX29" s="102"/>
      <c r="AY29" s="102"/>
      <c r="AZ29" s="102"/>
      <c r="BA29" s="102"/>
      <c r="BB29" s="102"/>
      <c r="BC29" s="102"/>
      <c r="BD29" s="102"/>
      <c r="BE29" s="102"/>
      <c r="BF29" s="102"/>
      <c r="BG29" s="102"/>
      <c r="BH29" s="102"/>
      <c r="BI29" s="102"/>
    </row>
    <row r="30" spans="1:61" s="103" customFormat="1" ht="18" x14ac:dyDescent="0.5">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2"/>
      <c r="AQ30" s="102"/>
      <c r="AR30" s="102"/>
      <c r="AS30" s="102"/>
      <c r="AT30" s="102"/>
      <c r="AU30" s="102"/>
      <c r="AV30" s="102"/>
      <c r="AW30" s="102"/>
      <c r="AX30" s="102"/>
      <c r="AY30" s="102"/>
      <c r="AZ30" s="102"/>
      <c r="BA30" s="102"/>
      <c r="BB30" s="102"/>
      <c r="BC30" s="102"/>
      <c r="BD30" s="102"/>
      <c r="BE30" s="102"/>
      <c r="BF30" s="102"/>
      <c r="BG30" s="102"/>
      <c r="BH30" s="102"/>
      <c r="BI30" s="102"/>
    </row>
    <row r="31" spans="1:61" s="103" customFormat="1" ht="36" customHeight="1" x14ac:dyDescent="0.5">
      <c r="A31" s="102"/>
      <c r="B31" s="102"/>
      <c r="C31" s="102"/>
      <c r="D31" s="102"/>
      <c r="E31" s="102"/>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2"/>
      <c r="AQ31" s="102"/>
      <c r="AR31" s="102"/>
      <c r="AS31" s="102"/>
      <c r="AT31" s="102"/>
      <c r="AU31" s="102"/>
      <c r="AV31" s="102"/>
      <c r="AW31" s="102"/>
      <c r="AX31" s="102"/>
      <c r="AY31" s="102"/>
      <c r="AZ31" s="102"/>
      <c r="BA31" s="102"/>
      <c r="BB31" s="102"/>
      <c r="BC31" s="102"/>
      <c r="BD31" s="102"/>
      <c r="BE31" s="102"/>
      <c r="BF31" s="102"/>
      <c r="BG31" s="102"/>
      <c r="BH31" s="102"/>
      <c r="BI31" s="102"/>
    </row>
    <row r="32" spans="1:61" hidden="1" x14ac:dyDescent="0.3">
      <c r="G32" s="3"/>
      <c r="H32" s="3"/>
      <c r="I32" s="3"/>
      <c r="J32" s="3"/>
      <c r="K32" s="3"/>
      <c r="L32" s="3"/>
    </row>
    <row r="33" spans="7:12" hidden="1" x14ac:dyDescent="0.3">
      <c r="G33" s="3"/>
      <c r="H33" s="3"/>
      <c r="I33" s="3"/>
      <c r="J33" s="3"/>
      <c r="K33" s="3"/>
      <c r="L33" s="3"/>
    </row>
    <row r="34" spans="7:12" hidden="1" x14ac:dyDescent="0.3">
      <c r="G34" s="3"/>
      <c r="H34" s="3"/>
      <c r="I34" s="3"/>
      <c r="J34" s="3"/>
      <c r="K34" s="3"/>
      <c r="L34" s="3"/>
    </row>
    <row r="35" spans="7:12" hidden="1" x14ac:dyDescent="0.3">
      <c r="G35" s="3"/>
      <c r="H35" s="3"/>
      <c r="I35" s="3"/>
      <c r="J35" s="3"/>
      <c r="K35" s="3"/>
      <c r="L35" s="3"/>
    </row>
    <row r="36" spans="7:12" hidden="1" x14ac:dyDescent="0.3">
      <c r="G36" s="3"/>
      <c r="H36" s="3"/>
      <c r="I36" s="3"/>
      <c r="J36" s="3"/>
      <c r="K36" s="3"/>
      <c r="L36" s="3"/>
    </row>
    <row r="37" spans="7:12" hidden="1" x14ac:dyDescent="0.3">
      <c r="G37" s="3"/>
      <c r="H37" s="3"/>
      <c r="I37" s="3"/>
      <c r="J37" s="3"/>
      <c r="K37" s="3"/>
      <c r="L37" s="3"/>
    </row>
    <row r="38" spans="7:12" hidden="1" x14ac:dyDescent="0.3">
      <c r="G38" s="3"/>
      <c r="H38" s="3"/>
      <c r="I38" s="3"/>
      <c r="J38" s="3"/>
      <c r="K38" s="3"/>
      <c r="L38" s="3"/>
    </row>
    <row r="39" spans="7:12" hidden="1" x14ac:dyDescent="0.3">
      <c r="G39" s="3"/>
      <c r="H39" s="3"/>
      <c r="I39" s="3"/>
      <c r="J39" s="3"/>
      <c r="K39" s="3"/>
      <c r="L39" s="3"/>
    </row>
    <row r="40" spans="7:12" hidden="1" x14ac:dyDescent="0.3">
      <c r="G40" s="3"/>
      <c r="H40" s="3"/>
      <c r="I40" s="3"/>
      <c r="J40" s="3"/>
      <c r="K40" s="3"/>
      <c r="L40" s="3"/>
    </row>
    <row r="41" spans="7:12" hidden="1" x14ac:dyDescent="0.3">
      <c r="G41" s="3"/>
      <c r="H41" s="3"/>
      <c r="I41" s="3"/>
      <c r="J41" s="3"/>
      <c r="K41" s="3"/>
      <c r="L41" s="3"/>
    </row>
    <row r="42" spans="7:12" hidden="1" x14ac:dyDescent="0.3">
      <c r="G42" s="3"/>
      <c r="H42" s="3"/>
      <c r="I42" s="3"/>
      <c r="J42" s="3"/>
      <c r="K42" s="3"/>
      <c r="L42" s="3"/>
    </row>
    <row r="43" spans="7:12" hidden="1" x14ac:dyDescent="0.3">
      <c r="G43" s="3"/>
      <c r="H43" s="3"/>
      <c r="I43" s="3"/>
      <c r="J43" s="3"/>
      <c r="K43" s="3"/>
      <c r="L43" s="3"/>
    </row>
    <row r="44" spans="7:12" hidden="1" x14ac:dyDescent="0.3">
      <c r="G44" s="3"/>
      <c r="H44" s="3"/>
      <c r="I44" s="3"/>
      <c r="J44" s="3"/>
      <c r="K44" s="3"/>
      <c r="L44" s="3"/>
    </row>
    <row r="45" spans="7:12" hidden="1" x14ac:dyDescent="0.3">
      <c r="G45" s="3"/>
      <c r="H45" s="3"/>
      <c r="I45" s="3"/>
      <c r="J45" s="3"/>
      <c r="K45" s="3"/>
      <c r="L45" s="3"/>
    </row>
    <row r="46" spans="7:12" hidden="1" x14ac:dyDescent="0.3">
      <c r="G46" s="3"/>
      <c r="H46" s="3"/>
      <c r="I46" s="3"/>
      <c r="J46" s="3"/>
      <c r="K46" s="3"/>
      <c r="L46" s="3"/>
    </row>
    <row r="47" spans="7:12" hidden="1" x14ac:dyDescent="0.3">
      <c r="G47" s="3"/>
      <c r="H47" s="3"/>
      <c r="I47" s="3"/>
      <c r="J47" s="3"/>
      <c r="K47" s="3"/>
      <c r="L47" s="3"/>
    </row>
    <row r="48" spans="7:12" hidden="1" x14ac:dyDescent="0.3">
      <c r="G48" s="3"/>
      <c r="H48" s="3"/>
      <c r="I48" s="3"/>
      <c r="J48" s="3"/>
      <c r="K48" s="3"/>
      <c r="L48" s="3"/>
    </row>
    <row r="49" spans="7:12" hidden="1" x14ac:dyDescent="0.3">
      <c r="G49" s="3"/>
      <c r="H49" s="3"/>
      <c r="I49" s="3"/>
      <c r="J49" s="3"/>
      <c r="K49" s="3"/>
      <c r="L49" s="3"/>
    </row>
    <row r="50" spans="7:12" hidden="1" x14ac:dyDescent="0.3">
      <c r="G50" s="3"/>
      <c r="H50" s="3"/>
      <c r="I50" s="3"/>
      <c r="J50" s="3"/>
      <c r="K50" s="3"/>
      <c r="L50" s="3"/>
    </row>
    <row r="51" spans="7:12" hidden="1" x14ac:dyDescent="0.3">
      <c r="G51" s="3"/>
      <c r="H51" s="3"/>
      <c r="I51" s="3"/>
      <c r="J51" s="3"/>
      <c r="K51" s="3"/>
      <c r="L51" s="3"/>
    </row>
    <row r="52" spans="7:12" hidden="1" x14ac:dyDescent="0.3">
      <c r="G52" s="3"/>
      <c r="H52" s="3"/>
      <c r="I52" s="3"/>
      <c r="J52" s="3"/>
      <c r="K52" s="3"/>
      <c r="L52" s="3"/>
    </row>
  </sheetData>
  <mergeCells count="2">
    <mergeCell ref="A3:H3"/>
    <mergeCell ref="A2:H2"/>
  </mergeCells>
  <phoneticPr fontId="3" type="noConversion"/>
  <conditionalFormatting sqref="D6:D11">
    <cfRule type="cellIs" dxfId="69" priority="1" operator="greaterThan">
      <formula>0.8999</formula>
    </cfRule>
    <cfRule type="cellIs" dxfId="68" priority="2" operator="between">
      <formula>0.7</formula>
      <formula>0.8999</formula>
    </cfRule>
    <cfRule type="cellIs" dxfId="67" priority="3" operator="between">
      <formula>0.5</formula>
      <formula>0.6999</formula>
    </cfRule>
    <cfRule type="cellIs" dxfId="66" priority="4" operator="between">
      <formula>0.3</formula>
      <formula>0.4999</formula>
    </cfRule>
    <cfRule type="cellIs" dxfId="65" priority="5" operator="between">
      <formula>0</formula>
      <formula>0.2999</formula>
    </cfRule>
  </conditionalFormatting>
  <conditionalFormatting sqref="D13">
    <cfRule type="cellIs" dxfId="64" priority="11" operator="greaterThan">
      <formula>0.8999</formula>
    </cfRule>
    <cfRule type="cellIs" dxfId="63" priority="12" operator="between">
      <formula>0.7</formula>
      <formula>0.8999</formula>
    </cfRule>
    <cfRule type="cellIs" dxfId="62" priority="13" operator="between">
      <formula>0.5</formula>
      <formula>0.6999</formula>
    </cfRule>
    <cfRule type="cellIs" dxfId="61" priority="14" operator="between">
      <formula>0.3</formula>
      <formula>0.4999</formula>
    </cfRule>
    <cfRule type="cellIs" dxfId="60" priority="15" stopIfTrue="1" operator="between">
      <formula>0</formula>
      <formula>0.2999</formula>
    </cfRule>
  </conditionalFormatting>
  <pageMargins left="0.7" right="0.7" top="0.75" bottom="0.75" header="0.3" footer="0.3"/>
  <pageSetup orientation="portrait" horizontalDpi="300" verticalDpi="300" r:id="rId1"/>
  <ignoredErrors>
    <ignoredError sqref="D6"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ACE3A-7F9D-4393-84AC-D67697661A9C}">
  <dimension ref="A1:Y201"/>
  <sheetViews>
    <sheetView topLeftCell="C1" zoomScale="80" zoomScaleNormal="80" workbookViewId="0">
      <selection activeCell="F4" sqref="F4"/>
    </sheetView>
  </sheetViews>
  <sheetFormatPr defaultColWidth="8.77734375" defaultRowHeight="14.4" zeroHeight="1" x14ac:dyDescent="0.3"/>
  <cols>
    <col min="1" max="2" width="34.77734375" style="1" hidden="1" customWidth="1"/>
    <col min="3" max="3" width="34.77734375" style="1" customWidth="1"/>
    <col min="4" max="4" width="43.33203125" style="1" customWidth="1"/>
    <col min="5" max="5" width="4.77734375" style="1" hidden="1" customWidth="1"/>
    <col min="6" max="6" width="38.44140625" style="1" customWidth="1"/>
    <col min="7" max="7" width="13.77734375" style="1" bestFit="1" customWidth="1"/>
    <col min="8" max="8" width="114.77734375" style="1" customWidth="1"/>
    <col min="9" max="9" width="24.109375" style="1" hidden="1" customWidth="1"/>
    <col min="10" max="10" width="16.77734375" style="1" hidden="1" customWidth="1"/>
    <col min="11" max="11" width="35.109375" style="1" customWidth="1"/>
    <col min="12" max="12" width="53.109375" style="1" hidden="1" customWidth="1"/>
    <col min="13" max="13" width="30" style="64" customWidth="1"/>
    <col min="14" max="14" width="25.109375" style="1" hidden="1" customWidth="1"/>
    <col min="15" max="16" width="51.44140625" style="1" customWidth="1"/>
    <col min="17" max="17" width="20.109375" style="1" customWidth="1"/>
    <col min="18" max="18" width="39.109375" style="1" customWidth="1"/>
    <col min="19" max="19" width="10.77734375" style="1" customWidth="1"/>
    <col min="20" max="20" width="40.6640625" style="1" customWidth="1"/>
    <col min="21" max="21" width="32.44140625" style="1" customWidth="1"/>
    <col min="22" max="22" width="8.44140625" style="1" bestFit="1" customWidth="1"/>
    <col min="23" max="23" width="5.44140625" style="1" bestFit="1" customWidth="1"/>
    <col min="24" max="24" width="5" style="1" bestFit="1" customWidth="1"/>
    <col min="25" max="25" width="5.44140625" style="1" bestFit="1" customWidth="1"/>
    <col min="26" max="16383" width="8.77734375" style="1"/>
    <col min="16384" max="16384" width="5.109375" style="1" customWidth="1"/>
  </cols>
  <sheetData>
    <row r="1" spans="1:21" s="126" customFormat="1" ht="51.75" customHeight="1" x14ac:dyDescent="0.65">
      <c r="A1" s="318"/>
      <c r="B1" s="748"/>
      <c r="C1" s="874" t="s">
        <v>290</v>
      </c>
      <c r="D1" s="874"/>
      <c r="E1" s="874"/>
      <c r="F1" s="874"/>
      <c r="G1" s="874"/>
      <c r="H1" s="874"/>
      <c r="I1" s="874"/>
      <c r="J1" s="874"/>
      <c r="K1" s="874"/>
      <c r="L1" s="874"/>
      <c r="M1" s="749"/>
      <c r="N1" s="536"/>
      <c r="O1" s="750" t="s">
        <v>0</v>
      </c>
      <c r="P1" s="750"/>
      <c r="Q1" s="751">
        <f>Q31</f>
        <v>0</v>
      </c>
      <c r="R1" s="752" t="str">
        <f>CONCATENATE("de ",H31," puntos")</f>
        <v>de 28 puntos</v>
      </c>
    </row>
    <row r="2" spans="1:21" s="126" customFormat="1" ht="72" customHeight="1" thickBot="1" x14ac:dyDescent="0.6">
      <c r="A2" s="753" t="s">
        <v>1</v>
      </c>
      <c r="B2" s="754" t="e">
        <f>#REF!</f>
        <v>#REF!</v>
      </c>
      <c r="C2" s="755" t="str">
        <f>'C1 - Planificacion'!C2</f>
        <v>Sub-Componente</v>
      </c>
      <c r="D2" s="756" t="str">
        <f>'C1 - Planificacion'!D2</f>
        <v>Descripción del Sub-Componente</v>
      </c>
      <c r="E2" s="148" t="str">
        <f>'C1 - Planificacion'!E2</f>
        <v>Criterion Number</v>
      </c>
      <c r="F2" s="756">
        <f>'C1 - Planificacion'!F2</f>
        <v>0</v>
      </c>
      <c r="G2" s="461" t="str">
        <f>'C1 - Planificacion'!G2</f>
        <v>Pregunta#</v>
      </c>
      <c r="H2" s="756" t="str">
        <f>'C1 - Planificacion'!H2</f>
        <v>Preguntas con base a los criterios de evaluación CCBO SCIL</v>
      </c>
      <c r="I2" s="756" t="str">
        <f>'C1 - Planificacion'!I2</f>
        <v>Total Possible Points Per Question             1= Yes   0=No</v>
      </c>
      <c r="J2" s="756" t="str">
        <f>'C1 - Planificacion'!J2</f>
        <v>Total Possible Points for each Criteria                 1= Yes   0=No</v>
      </c>
      <c r="K2" s="756" t="str">
        <f>'C1 - Planificacion'!K2</f>
        <v>Respuesta preliminar: marque si cree que la respuesta a esta pregunta es "Sí"</v>
      </c>
      <c r="L2" s="756" t="str">
        <f>'C1 - Planificacion'!L2</f>
        <v>Evidence for Criterion Questions are Often Found in These Documents</v>
      </c>
      <c r="M2" s="756" t="str">
        <f>'C1 - Planificacion'!M2</f>
        <v xml:space="preserve">Se cuenta con evidencia: marque si tiene la evidencia para demostrar que la respuesta es "Sí"                 </v>
      </c>
      <c r="N2" s="756" t="str">
        <f>'C1 - Planificacion'!N2</f>
        <v>Score for each Sub-Criteria  Items                           1= Si   0=No</v>
      </c>
      <c r="O2" s="756" t="str">
        <f>'C1 - Planificacion'!O2</f>
        <v>Nombre de los documentos aportados como evidencia a las preguntas que fueron contestadas como "Sí"</v>
      </c>
      <c r="P2" s="756" t="str">
        <f>'C1 - Planificacion'!P2</f>
        <v>Enlace URL al documento(s) de sustento</v>
      </c>
      <c r="Q2" s="756" t="str">
        <f>'C1 - Planificacion'!Q2</f>
        <v>Puntaje resumido para cada criterio
(# Respuestas "Sí")</v>
      </c>
      <c r="R2" s="756" t="str">
        <f>'C1 - Planificacion'!R2</f>
        <v>Notas (temas, comentarios, aclaraciones, dónde dentro de los documentos se pueden encontrar evidencias, etc.)</v>
      </c>
    </row>
    <row r="3" spans="1:21" s="126" customFormat="1" ht="49.05" customHeight="1" thickBot="1" x14ac:dyDescent="0.55000000000000004">
      <c r="A3" s="871" t="s">
        <v>145</v>
      </c>
      <c r="B3" s="822">
        <v>1</v>
      </c>
      <c r="C3" s="575"/>
      <c r="D3" s="527"/>
      <c r="E3" s="467">
        <v>1</v>
      </c>
      <c r="F3" s="527"/>
      <c r="G3" s="467">
        <v>1</v>
      </c>
      <c r="H3" s="69" t="s">
        <v>447</v>
      </c>
      <c r="I3" s="469">
        <v>1</v>
      </c>
      <c r="J3" s="665">
        <f>SUM(I3:I4)</f>
        <v>2</v>
      </c>
      <c r="K3" s="471"/>
      <c r="L3" s="842" t="s">
        <v>146</v>
      </c>
      <c r="M3" s="189"/>
      <c r="N3" s="544" t="str">
        <f>IF(M3="","",IF(M3="Si",1,0))</f>
        <v/>
      </c>
      <c r="O3" s="467"/>
      <c r="P3" s="636"/>
      <c r="Q3" s="561">
        <f>SUM(N3:N8)</f>
        <v>0</v>
      </c>
      <c r="R3" s="367"/>
      <c r="U3" s="190"/>
    </row>
    <row r="4" spans="1:21" s="126" customFormat="1" ht="54.6" thickBot="1" x14ac:dyDescent="0.55000000000000004">
      <c r="A4" s="871"/>
      <c r="B4" s="822"/>
      <c r="C4" s="504"/>
      <c r="D4" s="242"/>
      <c r="E4" s="486"/>
      <c r="F4" s="242"/>
      <c r="G4" s="487">
        <f>G3+1</f>
        <v>2</v>
      </c>
      <c r="H4" s="70" t="s">
        <v>448</v>
      </c>
      <c r="I4" s="488">
        <v>1</v>
      </c>
      <c r="J4" s="757"/>
      <c r="K4" s="758"/>
      <c r="L4" s="809"/>
      <c r="M4" s="172"/>
      <c r="N4" s="544" t="str">
        <f t="shared" ref="N4:N30" si="0">IF(M4="","",IF(M4="Si",1,0))</f>
        <v/>
      </c>
      <c r="O4" s="486"/>
      <c r="P4" s="650"/>
      <c r="Q4" s="436"/>
      <c r="R4" s="418"/>
      <c r="U4" s="190"/>
    </row>
    <row r="5" spans="1:21" s="126" customFormat="1" ht="55.05" customHeight="1" thickBot="1" x14ac:dyDescent="0.55000000000000004">
      <c r="A5" s="871"/>
      <c r="B5" s="822"/>
      <c r="C5" s="759"/>
      <c r="D5" s="481"/>
      <c r="E5" s="486">
        <v>2</v>
      </c>
      <c r="F5" s="481" t="s">
        <v>296</v>
      </c>
      <c r="G5" s="487">
        <f t="shared" ref="G5:G17" si="1">G4+1</f>
        <v>3</v>
      </c>
      <c r="H5" s="70" t="s">
        <v>449</v>
      </c>
      <c r="I5" s="469">
        <v>1</v>
      </c>
      <c r="J5" s="665">
        <f>SUM(I5:I8)</f>
        <v>4</v>
      </c>
      <c r="K5" s="758"/>
      <c r="L5" s="809"/>
      <c r="M5" s="172"/>
      <c r="N5" s="544" t="str">
        <f t="shared" si="0"/>
        <v/>
      </c>
      <c r="O5" s="486"/>
      <c r="P5" s="650"/>
      <c r="Q5" s="436"/>
      <c r="R5" s="418"/>
      <c r="U5" s="190"/>
    </row>
    <row r="6" spans="1:21" s="126" customFormat="1" ht="22.2" thickBot="1" x14ac:dyDescent="0.55000000000000004">
      <c r="A6" s="871"/>
      <c r="B6" s="822"/>
      <c r="C6" s="759"/>
      <c r="D6" s="481"/>
      <c r="E6" s="486"/>
      <c r="F6" s="481"/>
      <c r="G6" s="487">
        <f t="shared" si="1"/>
        <v>4</v>
      </c>
      <c r="H6" s="70" t="s">
        <v>450</v>
      </c>
      <c r="I6" s="506">
        <v>1</v>
      </c>
      <c r="J6" s="760"/>
      <c r="K6" s="171"/>
      <c r="L6" s="809"/>
      <c r="M6" s="172"/>
      <c r="N6" s="544" t="str">
        <f t="shared" si="0"/>
        <v/>
      </c>
      <c r="O6" s="486"/>
      <c r="P6" s="650"/>
      <c r="Q6" s="436"/>
      <c r="R6" s="418"/>
      <c r="U6" s="190"/>
    </row>
    <row r="7" spans="1:21" s="126" customFormat="1" ht="36.6" thickBot="1" x14ac:dyDescent="0.55000000000000004">
      <c r="A7" s="871"/>
      <c r="B7" s="822"/>
      <c r="C7" s="759"/>
      <c r="D7" s="481"/>
      <c r="E7" s="486"/>
      <c r="F7" s="481"/>
      <c r="G7" s="487">
        <f>G6+1</f>
        <v>5</v>
      </c>
      <c r="H7" s="70" t="s">
        <v>451</v>
      </c>
      <c r="I7" s="488">
        <v>1</v>
      </c>
      <c r="J7" s="760"/>
      <c r="K7" s="237"/>
      <c r="L7" s="809"/>
      <c r="M7" s="172"/>
      <c r="N7" s="544" t="str">
        <f t="shared" si="0"/>
        <v/>
      </c>
      <c r="O7" s="487"/>
      <c r="P7" s="585"/>
      <c r="Q7" s="436"/>
      <c r="R7" s="384"/>
      <c r="U7" s="190"/>
    </row>
    <row r="8" spans="1:21" s="126" customFormat="1" ht="36.6" thickBot="1" x14ac:dyDescent="0.55000000000000004">
      <c r="A8" s="871"/>
      <c r="B8" s="822"/>
      <c r="C8" s="759"/>
      <c r="D8" s="481"/>
      <c r="E8" s="486"/>
      <c r="F8" s="558"/>
      <c r="G8" s="525">
        <f>G7+1</f>
        <v>6</v>
      </c>
      <c r="H8" s="71" t="s">
        <v>452</v>
      </c>
      <c r="I8" s="488">
        <v>1</v>
      </c>
      <c r="J8" s="757"/>
      <c r="K8" s="237"/>
      <c r="L8" s="843"/>
      <c r="M8" s="181"/>
      <c r="N8" s="544" t="str">
        <f t="shared" si="0"/>
        <v/>
      </c>
      <c r="O8" s="487"/>
      <c r="P8" s="585"/>
      <c r="Q8" s="436"/>
      <c r="R8" s="384"/>
      <c r="U8" s="190"/>
    </row>
    <row r="9" spans="1:21" s="126" customFormat="1" ht="58.05" customHeight="1" thickBot="1" x14ac:dyDescent="0.55000000000000004">
      <c r="A9" s="871"/>
      <c r="B9" s="822"/>
      <c r="C9" s="759" t="s">
        <v>291</v>
      </c>
      <c r="D9" s="481" t="s">
        <v>293</v>
      </c>
      <c r="E9" s="486">
        <v>3</v>
      </c>
      <c r="F9" s="627" t="s">
        <v>295</v>
      </c>
      <c r="G9" s="193">
        <f t="shared" si="1"/>
        <v>7</v>
      </c>
      <c r="H9" s="69" t="s">
        <v>453</v>
      </c>
      <c r="I9" s="469">
        <v>1</v>
      </c>
      <c r="J9" s="665">
        <f>SUM(I9:I10)</f>
        <v>2</v>
      </c>
      <c r="K9" s="471"/>
      <c r="L9" s="842" t="s">
        <v>147</v>
      </c>
      <c r="M9" s="189"/>
      <c r="N9" s="544" t="str">
        <f t="shared" si="0"/>
        <v/>
      </c>
      <c r="O9" s="467"/>
      <c r="P9" s="636"/>
      <c r="Q9" s="498">
        <f>SUM(N9:N10)</f>
        <v>0</v>
      </c>
      <c r="R9" s="556"/>
      <c r="U9" s="190"/>
    </row>
    <row r="10" spans="1:21" s="126" customFormat="1" ht="22.2" thickBot="1" x14ac:dyDescent="0.55000000000000004">
      <c r="A10" s="871"/>
      <c r="B10" s="822"/>
      <c r="C10" s="504"/>
      <c r="D10" s="242"/>
      <c r="E10" s="486"/>
      <c r="F10" s="246"/>
      <c r="G10" s="525">
        <f t="shared" si="1"/>
        <v>8</v>
      </c>
      <c r="H10" s="71" t="s">
        <v>454</v>
      </c>
      <c r="I10" s="488">
        <v>1</v>
      </c>
      <c r="J10" s="761"/>
      <c r="K10" s="237"/>
      <c r="L10" s="809"/>
      <c r="M10" s="181"/>
      <c r="N10" s="544" t="str">
        <f t="shared" si="0"/>
        <v/>
      </c>
      <c r="O10" s="487"/>
      <c r="P10" s="585"/>
      <c r="Q10" s="159"/>
      <c r="R10" s="384"/>
      <c r="U10" s="190"/>
    </row>
    <row r="11" spans="1:21" s="126" customFormat="1" ht="36.6" thickBot="1" x14ac:dyDescent="0.55000000000000004">
      <c r="A11" s="871"/>
      <c r="B11" s="822"/>
      <c r="C11" s="504"/>
      <c r="D11" s="242"/>
      <c r="E11" s="486">
        <v>4</v>
      </c>
      <c r="F11" s="471" t="s">
        <v>297</v>
      </c>
      <c r="G11" s="585">
        <f t="shared" si="1"/>
        <v>9</v>
      </c>
      <c r="H11" s="68" t="s">
        <v>455</v>
      </c>
      <c r="I11" s="467">
        <v>1</v>
      </c>
      <c r="J11" s="531">
        <f>SUM(I11:I11)</f>
        <v>1</v>
      </c>
      <c r="K11" s="467"/>
      <c r="L11" s="762" t="s">
        <v>148</v>
      </c>
      <c r="M11" s="531"/>
      <c r="N11" s="544" t="str">
        <f t="shared" si="0"/>
        <v/>
      </c>
      <c r="O11" s="467"/>
      <c r="P11" s="636"/>
      <c r="Q11" s="472">
        <f>SUM(N11:N11)</f>
        <v>0</v>
      </c>
      <c r="R11" s="367"/>
      <c r="U11" s="190"/>
    </row>
    <row r="12" spans="1:21" s="126" customFormat="1" ht="55.95" customHeight="1" thickBot="1" x14ac:dyDescent="0.55000000000000004">
      <c r="A12" s="871"/>
      <c r="B12" s="822"/>
      <c r="C12" s="504"/>
      <c r="D12" s="242"/>
      <c r="E12" s="486">
        <v>5</v>
      </c>
      <c r="F12" s="472" t="s">
        <v>298</v>
      </c>
      <c r="G12" s="495">
        <f>G11+1</f>
        <v>10</v>
      </c>
      <c r="H12" s="69" t="s">
        <v>456</v>
      </c>
      <c r="I12" s="467">
        <v>1</v>
      </c>
      <c r="J12" s="763">
        <f>SUM(I12:I13)</f>
        <v>2</v>
      </c>
      <c r="K12" s="467"/>
      <c r="L12" s="809" t="s">
        <v>149</v>
      </c>
      <c r="M12" s="189"/>
      <c r="N12" s="544" t="str">
        <f t="shared" si="0"/>
        <v/>
      </c>
      <c r="O12" s="365"/>
      <c r="P12" s="764"/>
      <c r="Q12" s="251">
        <f>SUM(N12:N13)</f>
        <v>0</v>
      </c>
      <c r="R12" s="556"/>
      <c r="U12" s="190"/>
    </row>
    <row r="13" spans="1:21" s="126" customFormat="1" ht="22.2" thickBot="1" x14ac:dyDescent="0.55000000000000004">
      <c r="A13" s="871"/>
      <c r="B13" s="822"/>
      <c r="C13" s="504"/>
      <c r="D13" s="242"/>
      <c r="E13" s="486"/>
      <c r="F13" s="657"/>
      <c r="G13" s="512">
        <f>G12+1</f>
        <v>11</v>
      </c>
      <c r="H13" s="76" t="s">
        <v>457</v>
      </c>
      <c r="I13" s="487">
        <v>1</v>
      </c>
      <c r="J13" s="765"/>
      <c r="K13" s="487"/>
      <c r="L13" s="843"/>
      <c r="M13" s="181"/>
      <c r="N13" s="544" t="str">
        <f t="shared" si="0"/>
        <v/>
      </c>
      <c r="O13" s="487"/>
      <c r="P13" s="585"/>
      <c r="Q13" s="159"/>
      <c r="R13" s="384"/>
      <c r="U13" s="190"/>
    </row>
    <row r="14" spans="1:21" s="126" customFormat="1" ht="54.6" thickBot="1" x14ac:dyDescent="0.55000000000000004">
      <c r="A14" s="871"/>
      <c r="B14" s="822"/>
      <c r="C14" s="504"/>
      <c r="D14" s="242"/>
      <c r="E14" s="486">
        <v>6</v>
      </c>
      <c r="F14" s="627" t="s">
        <v>299</v>
      </c>
      <c r="G14" s="193">
        <f t="shared" si="1"/>
        <v>12</v>
      </c>
      <c r="H14" s="69" t="s">
        <v>458</v>
      </c>
      <c r="I14" s="469">
        <v>1</v>
      </c>
      <c r="J14" s="763">
        <f>SUM(I14:I15)</f>
        <v>2</v>
      </c>
      <c r="K14" s="471"/>
      <c r="L14" s="809" t="s">
        <v>150</v>
      </c>
      <c r="M14" s="189"/>
      <c r="N14" s="544" t="str">
        <f t="shared" si="0"/>
        <v/>
      </c>
      <c r="O14" s="766"/>
      <c r="P14" s="767"/>
      <c r="Q14" s="251">
        <f>SUM(N14:N15)</f>
        <v>0</v>
      </c>
      <c r="R14" s="403"/>
      <c r="U14" s="190"/>
    </row>
    <row r="15" spans="1:21" s="126" customFormat="1" ht="36.6" thickBot="1" x14ac:dyDescent="0.55000000000000004">
      <c r="A15" s="871"/>
      <c r="B15" s="822"/>
      <c r="C15" s="504"/>
      <c r="D15" s="242"/>
      <c r="E15" s="486"/>
      <c r="F15" s="510"/>
      <c r="G15" s="487">
        <f t="shared" si="1"/>
        <v>13</v>
      </c>
      <c r="H15" s="71" t="s">
        <v>459</v>
      </c>
      <c r="I15" s="488">
        <v>1</v>
      </c>
      <c r="J15" s="765"/>
      <c r="K15" s="237"/>
      <c r="L15" s="809"/>
      <c r="M15" s="181"/>
      <c r="N15" s="544" t="str">
        <f t="shared" si="0"/>
        <v/>
      </c>
      <c r="O15" s="768"/>
      <c r="P15" s="181"/>
      <c r="Q15" s="480"/>
      <c r="R15" s="769"/>
      <c r="U15" s="190"/>
    </row>
    <row r="16" spans="1:21" s="126" customFormat="1" ht="33" customHeight="1" thickBot="1" x14ac:dyDescent="0.55000000000000004">
      <c r="A16" s="871"/>
      <c r="B16" s="822"/>
      <c r="C16" s="504"/>
      <c r="D16" s="242"/>
      <c r="E16" s="486">
        <v>7</v>
      </c>
      <c r="F16" s="770"/>
      <c r="G16" s="771">
        <f>G15+1</f>
        <v>14</v>
      </c>
      <c r="H16" s="69" t="s">
        <v>460</v>
      </c>
      <c r="I16" s="644">
        <v>1</v>
      </c>
      <c r="J16" s="772">
        <f>SUM(I16:I19)</f>
        <v>3</v>
      </c>
      <c r="K16" s="189"/>
      <c r="L16" s="869" t="s">
        <v>151</v>
      </c>
      <c r="M16" s="189"/>
      <c r="N16" s="544" t="str">
        <f t="shared" si="0"/>
        <v/>
      </c>
      <c r="O16" s="561"/>
      <c r="P16" s="264"/>
      <c r="Q16" s="251">
        <f>SUM(N16:N19)</f>
        <v>0</v>
      </c>
      <c r="R16" s="403"/>
      <c r="U16" s="190"/>
    </row>
    <row r="17" spans="1:25" s="126" customFormat="1" ht="45" customHeight="1" thickBot="1" x14ac:dyDescent="0.55000000000000004">
      <c r="A17" s="871"/>
      <c r="B17" s="822"/>
      <c r="C17" s="504"/>
      <c r="D17" s="242"/>
      <c r="E17" s="487"/>
      <c r="F17" s="773" t="s">
        <v>300</v>
      </c>
      <c r="G17" s="193">
        <f t="shared" si="1"/>
        <v>15</v>
      </c>
      <c r="H17" s="70" t="s">
        <v>461</v>
      </c>
      <c r="I17" s="479">
        <v>1</v>
      </c>
      <c r="J17" s="480"/>
      <c r="K17" s="172"/>
      <c r="L17" s="817"/>
      <c r="M17" s="172"/>
      <c r="N17" s="544" t="str">
        <f t="shared" si="0"/>
        <v/>
      </c>
      <c r="O17" s="774"/>
      <c r="P17" s="775"/>
      <c r="Q17" s="557"/>
      <c r="R17" s="774"/>
      <c r="U17" s="190"/>
    </row>
    <row r="18" spans="1:25" s="126" customFormat="1" ht="22.2" thickBot="1" x14ac:dyDescent="0.55000000000000004">
      <c r="A18" s="871"/>
      <c r="B18" s="822"/>
      <c r="C18" s="504"/>
      <c r="D18" s="242"/>
      <c r="E18" s="487"/>
      <c r="F18" s="194"/>
      <c r="G18" s="505">
        <f t="shared" ref="G18:G23" si="2">G17+1</f>
        <v>16</v>
      </c>
      <c r="H18" s="70" t="s">
        <v>462</v>
      </c>
      <c r="I18" s="193"/>
      <c r="J18" s="480"/>
      <c r="K18" s="172"/>
      <c r="L18" s="817"/>
      <c r="M18" s="172"/>
      <c r="N18" s="544" t="str">
        <f t="shared" si="0"/>
        <v/>
      </c>
      <c r="O18" s="481"/>
      <c r="P18" s="193"/>
      <c r="Q18" s="557"/>
      <c r="R18" s="569"/>
      <c r="U18" s="190"/>
    </row>
    <row r="19" spans="1:25" s="126" customFormat="1" ht="36.6" thickBot="1" x14ac:dyDescent="0.55000000000000004">
      <c r="A19" s="871"/>
      <c r="B19" s="822"/>
      <c r="C19" s="504"/>
      <c r="D19" s="242"/>
      <c r="E19" s="486"/>
      <c r="F19" s="213"/>
      <c r="G19" s="512">
        <f t="shared" si="2"/>
        <v>17</v>
      </c>
      <c r="H19" s="71" t="s">
        <v>463</v>
      </c>
      <c r="I19" s="520">
        <v>1</v>
      </c>
      <c r="J19" s="776"/>
      <c r="K19" s="181"/>
      <c r="L19" s="870"/>
      <c r="M19" s="181"/>
      <c r="N19" s="544" t="str">
        <f t="shared" si="0"/>
        <v/>
      </c>
      <c r="O19" s="777"/>
      <c r="P19" s="520"/>
      <c r="Q19" s="668"/>
      <c r="R19" s="574"/>
      <c r="U19" s="190"/>
    </row>
    <row r="20" spans="1:25" s="126" customFormat="1" ht="33" customHeight="1" thickBot="1" x14ac:dyDescent="0.55000000000000004">
      <c r="A20" s="871"/>
      <c r="B20" s="872">
        <v>2</v>
      </c>
      <c r="C20" s="583"/>
      <c r="D20" s="595"/>
      <c r="E20" s="626">
        <v>1</v>
      </c>
      <c r="F20" s="492"/>
      <c r="G20" s="565">
        <f t="shared" si="2"/>
        <v>18</v>
      </c>
      <c r="H20" s="69" t="s">
        <v>464</v>
      </c>
      <c r="I20" s="500">
        <v>1</v>
      </c>
      <c r="J20" s="763">
        <f>SUM(I20:I23)</f>
        <v>4</v>
      </c>
      <c r="K20" s="158"/>
      <c r="L20" s="809" t="s">
        <v>152</v>
      </c>
      <c r="M20" s="220"/>
      <c r="N20" s="544" t="str">
        <f t="shared" si="0"/>
        <v/>
      </c>
      <c r="O20" s="778"/>
      <c r="P20" s="548"/>
      <c r="Q20" s="779">
        <f>SUM(N20:N23)</f>
        <v>0</v>
      </c>
      <c r="R20" s="413"/>
      <c r="U20" s="190"/>
    </row>
    <row r="21" spans="1:25" s="126" customFormat="1" ht="54.6" thickBot="1" x14ac:dyDescent="0.55000000000000004">
      <c r="A21" s="871"/>
      <c r="B21" s="873"/>
      <c r="C21" s="184"/>
      <c r="D21" s="168"/>
      <c r="E21" s="780"/>
      <c r="F21" s="492"/>
      <c r="G21" s="502">
        <f t="shared" si="2"/>
        <v>19</v>
      </c>
      <c r="H21" s="70" t="s">
        <v>465</v>
      </c>
      <c r="I21" s="488">
        <v>1</v>
      </c>
      <c r="J21" s="763"/>
      <c r="K21" s="237"/>
      <c r="L21" s="809"/>
      <c r="M21" s="221"/>
      <c r="N21" s="544" t="str">
        <f t="shared" si="0"/>
        <v/>
      </c>
      <c r="O21" s="781"/>
      <c r="P21" s="435"/>
      <c r="Q21" s="779"/>
      <c r="R21" s="384"/>
      <c r="U21" s="190"/>
    </row>
    <row r="22" spans="1:25" s="126" customFormat="1" ht="72.599999999999994" thickBot="1" x14ac:dyDescent="0.55000000000000004">
      <c r="A22" s="871"/>
      <c r="B22" s="873"/>
      <c r="C22" s="310"/>
      <c r="D22" s="557"/>
      <c r="E22" s="780"/>
      <c r="F22" s="159" t="s">
        <v>301</v>
      </c>
      <c r="G22" s="505">
        <f t="shared" si="2"/>
        <v>20</v>
      </c>
      <c r="H22" s="70" t="s">
        <v>466</v>
      </c>
      <c r="I22" s="488">
        <v>1</v>
      </c>
      <c r="J22" s="763"/>
      <c r="K22" s="237"/>
      <c r="L22" s="809"/>
      <c r="M22" s="229"/>
      <c r="N22" s="544" t="str">
        <f t="shared" si="0"/>
        <v/>
      </c>
      <c r="O22" s="781"/>
      <c r="P22" s="435"/>
      <c r="Q22" s="779"/>
      <c r="R22" s="384"/>
      <c r="U22" s="190"/>
    </row>
    <row r="23" spans="1:25" s="126" customFormat="1" ht="36.6" thickBot="1" x14ac:dyDescent="0.55000000000000004">
      <c r="A23" s="871"/>
      <c r="B23" s="873"/>
      <c r="C23" s="310"/>
      <c r="D23" s="557"/>
      <c r="E23" s="631"/>
      <c r="F23" s="521"/>
      <c r="G23" s="512">
        <f t="shared" si="2"/>
        <v>21</v>
      </c>
      <c r="H23" s="71" t="s">
        <v>467</v>
      </c>
      <c r="I23" s="488">
        <v>1</v>
      </c>
      <c r="J23" s="782"/>
      <c r="K23" s="237"/>
      <c r="L23" s="843"/>
      <c r="M23" s="531"/>
      <c r="N23" s="544" t="str">
        <f t="shared" si="0"/>
        <v/>
      </c>
      <c r="O23" s="783"/>
      <c r="P23" s="784"/>
      <c r="Q23" s="785"/>
      <c r="R23" s="384"/>
      <c r="U23" s="190"/>
    </row>
    <row r="24" spans="1:25" s="126" customFormat="1" ht="54.6" thickBot="1" x14ac:dyDescent="0.55000000000000004">
      <c r="A24" s="871"/>
      <c r="B24" s="873"/>
      <c r="C24" s="310" t="s">
        <v>292</v>
      </c>
      <c r="D24" s="557" t="s">
        <v>294</v>
      </c>
      <c r="E24" s="786">
        <v>2</v>
      </c>
      <c r="F24" s="627" t="s">
        <v>302</v>
      </c>
      <c r="G24" s="478">
        <f t="shared" ref="G24:G30" si="3">G23+1</f>
        <v>22</v>
      </c>
      <c r="H24" s="69" t="s">
        <v>468</v>
      </c>
      <c r="I24" s="469">
        <v>1</v>
      </c>
      <c r="J24" s="665">
        <f>SUM(I24:I25)</f>
        <v>2</v>
      </c>
      <c r="K24" s="471"/>
      <c r="L24" s="842" t="s">
        <v>153</v>
      </c>
      <c r="M24" s="189"/>
      <c r="N24" s="544" t="str">
        <f t="shared" si="0"/>
        <v/>
      </c>
      <c r="O24" s="402"/>
      <c r="P24" s="251"/>
      <c r="Q24" s="561">
        <f>SUM(N24:N25)</f>
        <v>0</v>
      </c>
      <c r="R24" s="367"/>
    </row>
    <row r="25" spans="1:25" s="126" customFormat="1" ht="54.6" thickBot="1" x14ac:dyDescent="0.55000000000000004">
      <c r="A25" s="871"/>
      <c r="B25" s="873"/>
      <c r="C25" s="310"/>
      <c r="D25" s="557"/>
      <c r="E25" s="631"/>
      <c r="F25" s="246"/>
      <c r="G25" s="525">
        <f t="shared" si="3"/>
        <v>23</v>
      </c>
      <c r="H25" s="71" t="s">
        <v>469</v>
      </c>
      <c r="I25" s="488">
        <v>1</v>
      </c>
      <c r="J25" s="782"/>
      <c r="K25" s="237"/>
      <c r="L25" s="843"/>
      <c r="M25" s="181"/>
      <c r="N25" s="544" t="str">
        <f t="shared" si="0"/>
        <v/>
      </c>
      <c r="O25" s="783"/>
      <c r="P25" s="784"/>
      <c r="Q25" s="641"/>
      <c r="R25" s="384"/>
    </row>
    <row r="26" spans="1:25" s="126" customFormat="1" ht="55.95" customHeight="1" thickBot="1" x14ac:dyDescent="0.55000000000000004">
      <c r="A26" s="871"/>
      <c r="B26" s="873"/>
      <c r="C26" s="184"/>
      <c r="D26" s="168"/>
      <c r="E26" s="786">
        <v>3</v>
      </c>
      <c r="F26" s="627" t="s">
        <v>303</v>
      </c>
      <c r="G26" s="478">
        <f t="shared" si="3"/>
        <v>24</v>
      </c>
      <c r="H26" s="69" t="s">
        <v>470</v>
      </c>
      <c r="I26" s="469">
        <v>1</v>
      </c>
      <c r="J26" s="665">
        <f>SUM(I26:I27)</f>
        <v>2</v>
      </c>
      <c r="K26" s="471"/>
      <c r="L26" s="842" t="s">
        <v>154</v>
      </c>
      <c r="M26" s="189"/>
      <c r="N26" s="544" t="str">
        <f t="shared" si="0"/>
        <v/>
      </c>
      <c r="O26" s="787"/>
      <c r="P26" s="495"/>
      <c r="Q26" s="561">
        <f>SUM(N26:N27)</f>
        <v>0</v>
      </c>
      <c r="R26" s="556"/>
    </row>
    <row r="27" spans="1:25" s="126" customFormat="1" ht="36.6" thickBot="1" x14ac:dyDescent="0.55000000000000004">
      <c r="A27" s="871"/>
      <c r="B27" s="873"/>
      <c r="C27" s="184"/>
      <c r="D27" s="168"/>
      <c r="E27" s="631"/>
      <c r="F27" s="242"/>
      <c r="G27" s="585">
        <f t="shared" si="3"/>
        <v>25</v>
      </c>
      <c r="H27" s="71" t="s">
        <v>471</v>
      </c>
      <c r="I27" s="488">
        <v>1</v>
      </c>
      <c r="J27" s="765"/>
      <c r="K27" s="237"/>
      <c r="L27" s="810"/>
      <c r="M27" s="181"/>
      <c r="N27" s="544" t="str">
        <f t="shared" si="0"/>
        <v/>
      </c>
      <c r="O27" s="788"/>
      <c r="P27" s="658"/>
      <c r="Q27" s="558"/>
      <c r="R27" s="552"/>
    </row>
    <row r="28" spans="1:25" s="126" customFormat="1" ht="54.6" thickBot="1" x14ac:dyDescent="0.55000000000000004">
      <c r="A28" s="871"/>
      <c r="B28" s="873"/>
      <c r="C28" s="184"/>
      <c r="D28" s="168"/>
      <c r="E28" s="487">
        <v>4</v>
      </c>
      <c r="F28" s="560" t="s">
        <v>304</v>
      </c>
      <c r="G28" s="495">
        <f t="shared" si="3"/>
        <v>26</v>
      </c>
      <c r="H28" s="69" t="s">
        <v>472</v>
      </c>
      <c r="I28" s="644">
        <v>1</v>
      </c>
      <c r="J28" s="789">
        <f>SUM(I28:I29)</f>
        <v>2</v>
      </c>
      <c r="K28" s="219"/>
      <c r="L28" s="808" t="s">
        <v>155</v>
      </c>
      <c r="M28" s="189"/>
      <c r="N28" s="544" t="str">
        <f t="shared" si="0"/>
        <v/>
      </c>
      <c r="O28" s="402"/>
      <c r="P28" s="251"/>
      <c r="Q28" s="641">
        <f>SUM(N28:N29)</f>
        <v>0</v>
      </c>
      <c r="R28" s="790"/>
    </row>
    <row r="29" spans="1:25" s="126" customFormat="1" ht="22.2" thickBot="1" x14ac:dyDescent="0.55000000000000004">
      <c r="A29" s="871"/>
      <c r="B29" s="873"/>
      <c r="C29" s="184"/>
      <c r="D29" s="168"/>
      <c r="E29" s="478"/>
      <c r="F29" s="198"/>
      <c r="G29" s="512">
        <f t="shared" si="3"/>
        <v>27</v>
      </c>
      <c r="H29" s="71" t="s">
        <v>473</v>
      </c>
      <c r="I29" s="513">
        <v>1</v>
      </c>
      <c r="J29" s="761"/>
      <c r="K29" s="179"/>
      <c r="L29" s="810"/>
      <c r="M29" s="181"/>
      <c r="N29" s="544" t="str">
        <f t="shared" si="0"/>
        <v/>
      </c>
      <c r="O29" s="791"/>
      <c r="P29" s="181"/>
      <c r="Q29" s="510"/>
      <c r="R29" s="410"/>
    </row>
    <row r="30" spans="1:25" s="126" customFormat="1" ht="54.6" thickBot="1" x14ac:dyDescent="0.55000000000000004">
      <c r="A30" s="871"/>
      <c r="B30" s="873"/>
      <c r="C30" s="197"/>
      <c r="D30" s="66"/>
      <c r="E30" s="487">
        <v>5</v>
      </c>
      <c r="F30" s="531" t="s">
        <v>305</v>
      </c>
      <c r="G30" s="532">
        <f t="shared" si="3"/>
        <v>28</v>
      </c>
      <c r="H30" s="68" t="s">
        <v>474</v>
      </c>
      <c r="I30" s="467">
        <v>1</v>
      </c>
      <c r="J30" s="792">
        <f>SUM(I30:I30)</f>
        <v>1</v>
      </c>
      <c r="K30" s="533"/>
      <c r="L30" s="534" t="s">
        <v>156</v>
      </c>
      <c r="M30" s="531"/>
      <c r="N30" s="544" t="str">
        <f t="shared" si="0"/>
        <v/>
      </c>
      <c r="O30" s="793"/>
      <c r="P30" s="614"/>
      <c r="Q30" s="794">
        <f>SUM(N30:N30)</f>
        <v>0</v>
      </c>
      <c r="R30" s="795"/>
    </row>
    <row r="31" spans="1:25" s="126" customFormat="1" ht="30" hidden="1" customHeight="1" thickBot="1" x14ac:dyDescent="0.55000000000000004">
      <c r="A31" s="796"/>
      <c r="B31" s="797">
        <f>COUNTA(B3:B30)</f>
        <v>2</v>
      </c>
      <c r="C31" s="798">
        <f>COUNTA(C3:C30)</f>
        <v>2</v>
      </c>
      <c r="D31" s="799"/>
      <c r="E31" s="800">
        <f>COUNTA(E3:E30)</f>
        <v>12</v>
      </c>
      <c r="F31" s="798">
        <f>COUNTA(F3:F30)</f>
        <v>11</v>
      </c>
      <c r="G31" s="801">
        <f>COUNTA(G3:G30)</f>
        <v>28</v>
      </c>
      <c r="H31" s="802">
        <f>COUNTA(H3:H30)</f>
        <v>28</v>
      </c>
      <c r="I31" s="803">
        <f>SUM(I3:I30)</f>
        <v>27</v>
      </c>
      <c r="J31" s="667">
        <f>SUM(J3:J30)</f>
        <v>27</v>
      </c>
      <c r="K31" s="521"/>
      <c r="L31" s="521">
        <f>SUM(L3:L30)</f>
        <v>0</v>
      </c>
      <c r="M31" s="558"/>
      <c r="N31" s="804"/>
      <c r="O31" s="521"/>
      <c r="P31" s="521"/>
      <c r="Q31" s="521">
        <f>SUM(Q3:Q30)</f>
        <v>0</v>
      </c>
      <c r="R31" s="799"/>
    </row>
    <row r="32" spans="1:25" s="126" customFormat="1" ht="108" x14ac:dyDescent="0.5">
      <c r="M32" s="805"/>
      <c r="S32" s="701" t="s">
        <v>475</v>
      </c>
      <c r="T32" s="701" t="s">
        <v>476</v>
      </c>
      <c r="U32" s="701" t="s">
        <v>222</v>
      </c>
      <c r="V32" s="701" t="s">
        <v>477</v>
      </c>
      <c r="W32" s="701" t="s">
        <v>478</v>
      </c>
      <c r="X32" s="701" t="s">
        <v>479</v>
      </c>
      <c r="Y32" s="701" t="s">
        <v>480</v>
      </c>
    </row>
    <row r="33" spans="13:25" s="126" customFormat="1" ht="90" x14ac:dyDescent="0.5">
      <c r="M33" s="805"/>
      <c r="S33" s="697">
        <f>SUM(W33:W38)/(SUM(W33:W38)+(SUM(X33:X38)))</f>
        <v>0</v>
      </c>
      <c r="T33" s="806" t="s">
        <v>291</v>
      </c>
      <c r="U33" s="269" t="s">
        <v>296</v>
      </c>
      <c r="V33" s="300" t="s">
        <v>179</v>
      </c>
      <c r="W33" s="301">
        <f>Q3</f>
        <v>0</v>
      </c>
      <c r="X33" s="301">
        <f>6-W33</f>
        <v>6</v>
      </c>
      <c r="Y33" s="688">
        <f>W33/6</f>
        <v>0</v>
      </c>
    </row>
    <row r="34" spans="13:25" s="126" customFormat="1" ht="54" x14ac:dyDescent="0.5">
      <c r="M34" s="805"/>
      <c r="S34" s="697">
        <f t="shared" ref="S34:S38" si="4">SUM(W34:W39)/(SUM(W34:W39)+(SUM(X34:X39)))</f>
        <v>0</v>
      </c>
      <c r="T34" s="806" t="s">
        <v>291</v>
      </c>
      <c r="U34" s="269" t="s">
        <v>295</v>
      </c>
      <c r="V34" s="300" t="s">
        <v>180</v>
      </c>
      <c r="W34" s="301">
        <f>Q9</f>
        <v>0</v>
      </c>
      <c r="X34" s="301">
        <f>2-W34</f>
        <v>2</v>
      </c>
      <c r="Y34" s="688">
        <f>W34/2</f>
        <v>0</v>
      </c>
    </row>
    <row r="35" spans="13:25" s="126" customFormat="1" ht="54" x14ac:dyDescent="0.5">
      <c r="M35" s="805"/>
      <c r="S35" s="697">
        <f t="shared" si="4"/>
        <v>0</v>
      </c>
      <c r="T35" s="806" t="s">
        <v>291</v>
      </c>
      <c r="U35" s="269" t="s">
        <v>297</v>
      </c>
      <c r="V35" s="300" t="s">
        <v>157</v>
      </c>
      <c r="W35" s="301">
        <f>Q11</f>
        <v>0</v>
      </c>
      <c r="X35" s="301">
        <f>1-W35</f>
        <v>1</v>
      </c>
      <c r="Y35" s="688">
        <f>W35/1</f>
        <v>0</v>
      </c>
    </row>
    <row r="36" spans="13:25" s="126" customFormat="1" ht="72" x14ac:dyDescent="0.5">
      <c r="M36" s="805"/>
      <c r="S36" s="697">
        <f t="shared" si="4"/>
        <v>0</v>
      </c>
      <c r="T36" s="806" t="s">
        <v>291</v>
      </c>
      <c r="U36" s="269" t="s">
        <v>298</v>
      </c>
      <c r="V36" s="300" t="s">
        <v>181</v>
      </c>
      <c r="W36" s="301">
        <f>Q12</f>
        <v>0</v>
      </c>
      <c r="X36" s="301">
        <f>2-W36</f>
        <v>2</v>
      </c>
      <c r="Y36" s="688">
        <f>W36/2</f>
        <v>0</v>
      </c>
    </row>
    <row r="37" spans="13:25" s="126" customFormat="1" ht="54" x14ac:dyDescent="0.5">
      <c r="M37" s="805"/>
      <c r="S37" s="697">
        <f t="shared" si="4"/>
        <v>0</v>
      </c>
      <c r="T37" s="806" t="s">
        <v>291</v>
      </c>
      <c r="U37" s="269" t="s">
        <v>299</v>
      </c>
      <c r="V37" s="300" t="s">
        <v>182</v>
      </c>
      <c r="W37" s="301">
        <f>Q14</f>
        <v>0</v>
      </c>
      <c r="X37" s="301">
        <f>2-W37</f>
        <v>2</v>
      </c>
      <c r="Y37" s="688">
        <f>W37/2</f>
        <v>0</v>
      </c>
    </row>
    <row r="38" spans="13:25" s="126" customFormat="1" ht="54" x14ac:dyDescent="0.5">
      <c r="M38" s="805"/>
      <c r="S38" s="697">
        <f t="shared" si="4"/>
        <v>0</v>
      </c>
      <c r="T38" s="806" t="s">
        <v>291</v>
      </c>
      <c r="U38" s="269" t="s">
        <v>300</v>
      </c>
      <c r="V38" s="300" t="s">
        <v>183</v>
      </c>
      <c r="W38" s="301">
        <f>Q16</f>
        <v>0</v>
      </c>
      <c r="X38" s="301">
        <f>4-W38</f>
        <v>4</v>
      </c>
      <c r="Y38" s="688">
        <f>W38/4</f>
        <v>0</v>
      </c>
    </row>
    <row r="39" spans="13:25" s="126" customFormat="1" ht="90" x14ac:dyDescent="0.5">
      <c r="M39" s="805"/>
      <c r="S39" s="697">
        <f>SUM(W39:W44)/(SUM(W39:W44)+(SUM(X39:X44)))</f>
        <v>0</v>
      </c>
      <c r="T39" s="806" t="s">
        <v>292</v>
      </c>
      <c r="U39" s="269" t="s">
        <v>301</v>
      </c>
      <c r="V39" s="300" t="s">
        <v>160</v>
      </c>
      <c r="W39" s="301">
        <f>Q20</f>
        <v>0</v>
      </c>
      <c r="X39" s="696">
        <f>4-W39</f>
        <v>4</v>
      </c>
      <c r="Y39" s="688">
        <f>W39/4</f>
        <v>0</v>
      </c>
    </row>
    <row r="40" spans="13:25" s="126" customFormat="1" ht="54" x14ac:dyDescent="0.5">
      <c r="M40" s="805"/>
      <c r="S40" s="697">
        <f t="shared" ref="S40:S43" si="5">SUM(W40:W45)/(SUM(W40:W45)+(SUM(X40:X45)))</f>
        <v>0</v>
      </c>
      <c r="T40" s="806" t="s">
        <v>292</v>
      </c>
      <c r="U40" s="695" t="s">
        <v>302</v>
      </c>
      <c r="V40" s="300" t="s">
        <v>184</v>
      </c>
      <c r="W40" s="301">
        <f>Q24</f>
        <v>0</v>
      </c>
      <c r="X40" s="301">
        <f>2-W40</f>
        <v>2</v>
      </c>
      <c r="Y40" s="688">
        <f>W40/2</f>
        <v>0</v>
      </c>
    </row>
    <row r="41" spans="13:25" s="126" customFormat="1" ht="30" customHeight="1" x14ac:dyDescent="0.5">
      <c r="M41" s="805"/>
      <c r="S41" s="697">
        <f t="shared" si="5"/>
        <v>0</v>
      </c>
      <c r="T41" s="806" t="s">
        <v>292</v>
      </c>
      <c r="U41" s="695" t="s">
        <v>303</v>
      </c>
      <c r="V41" s="300" t="s">
        <v>185</v>
      </c>
      <c r="W41" s="301">
        <f>Q26</f>
        <v>0</v>
      </c>
      <c r="X41" s="301">
        <f>2-W41</f>
        <v>2</v>
      </c>
      <c r="Y41" s="688">
        <f>W41/2</f>
        <v>0</v>
      </c>
    </row>
    <row r="42" spans="13:25" s="126" customFormat="1" ht="54" x14ac:dyDescent="0.5">
      <c r="M42" s="805"/>
      <c r="S42" s="697">
        <f t="shared" si="5"/>
        <v>0</v>
      </c>
      <c r="T42" s="806" t="s">
        <v>292</v>
      </c>
      <c r="U42" s="269" t="s">
        <v>304</v>
      </c>
      <c r="V42" s="300" t="s">
        <v>161</v>
      </c>
      <c r="W42" s="301">
        <f>Q28</f>
        <v>0</v>
      </c>
      <c r="X42" s="696">
        <f>2-W42</f>
        <v>2</v>
      </c>
      <c r="Y42" s="688">
        <f>W42/2</f>
        <v>0</v>
      </c>
    </row>
    <row r="43" spans="13:25" s="126" customFormat="1" ht="72" x14ac:dyDescent="0.5">
      <c r="M43" s="805"/>
      <c r="S43" s="697">
        <f t="shared" si="5"/>
        <v>0</v>
      </c>
      <c r="T43" s="806" t="s">
        <v>292</v>
      </c>
      <c r="U43" s="269" t="s">
        <v>305</v>
      </c>
      <c r="V43" s="807">
        <v>28</v>
      </c>
      <c r="W43" s="301">
        <f>Q30</f>
        <v>0</v>
      </c>
      <c r="X43" s="696">
        <f>1-W43</f>
        <v>1</v>
      </c>
      <c r="Y43" s="688">
        <f>W43/1</f>
        <v>0</v>
      </c>
    </row>
    <row r="44" spans="13:25" s="126" customFormat="1" ht="19.2" x14ac:dyDescent="0.5">
      <c r="M44" s="805"/>
      <c r="S44" s="697">
        <f>SUM(W44:W44)/(SUM(W44:W44)+(SUM(X44:X44)))</f>
        <v>0</v>
      </c>
      <c r="T44" s="701" t="s">
        <v>158</v>
      </c>
      <c r="U44" s="269"/>
      <c r="V44" s="269"/>
      <c r="W44" s="301">
        <f>SUM(W33:W43)</f>
        <v>0</v>
      </c>
      <c r="X44" s="301">
        <f>SUM(X33:X43)</f>
        <v>28</v>
      </c>
      <c r="Y44" s="269"/>
    </row>
    <row r="45" spans="13:25" x14ac:dyDescent="0.3"/>
    <row r="46" spans="13:25" x14ac:dyDescent="0.3"/>
    <row r="47" spans="13:25" x14ac:dyDescent="0.3"/>
    <row r="48" spans="13:25"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sheetData>
  <mergeCells count="13">
    <mergeCell ref="A3:A30"/>
    <mergeCell ref="B3:B19"/>
    <mergeCell ref="B20:B30"/>
    <mergeCell ref="L24:L25"/>
    <mergeCell ref="C1:L1"/>
    <mergeCell ref="L14:L15"/>
    <mergeCell ref="L3:L8"/>
    <mergeCell ref="L12:L13"/>
    <mergeCell ref="L9:L10"/>
    <mergeCell ref="L20:L23"/>
    <mergeCell ref="L16:L19"/>
    <mergeCell ref="L26:L27"/>
    <mergeCell ref="L28:L29"/>
  </mergeCells>
  <conditionalFormatting sqref="S33:S44">
    <cfRule type="cellIs" dxfId="9" priority="1" operator="greaterThan">
      <formula>0.8999</formula>
    </cfRule>
    <cfRule type="cellIs" dxfId="8" priority="2" operator="between">
      <formula>0.7</formula>
      <formula>0.8999</formula>
    </cfRule>
    <cfRule type="cellIs" dxfId="7" priority="3" operator="between">
      <formula>0.5</formula>
      <formula>0.6999</formula>
    </cfRule>
    <cfRule type="cellIs" dxfId="6" priority="4" operator="between">
      <formula>0.3</formula>
      <formula>0.4999</formula>
    </cfRule>
    <cfRule type="cellIs" dxfId="5" priority="5" operator="between">
      <formula>0</formula>
      <formula>0.2999</formula>
    </cfRule>
  </conditionalFormatting>
  <conditionalFormatting sqref="Y33:Y43">
    <cfRule type="cellIs" dxfId="4" priority="16" operator="greaterThan">
      <formula>0.8999</formula>
    </cfRule>
    <cfRule type="cellIs" dxfId="3" priority="18" operator="between">
      <formula>0.7</formula>
      <formula>0.8999</formula>
    </cfRule>
    <cfRule type="cellIs" dxfId="2" priority="19" operator="between">
      <formula>0.5</formula>
      <formula>0.6999</formula>
    </cfRule>
    <cfRule type="cellIs" dxfId="1" priority="20" operator="between">
      <formula>0.3</formula>
      <formula>0.4999</formula>
    </cfRule>
    <cfRule type="cellIs" dxfId="0" priority="21" operator="between">
      <formula>0</formula>
      <formula>0.2999</formula>
    </cfRule>
  </conditionalFormatting>
  <dataValidations count="1">
    <dataValidation type="list" allowBlank="1" showInputMessage="1" showErrorMessage="1" sqref="M3:M30 K3:K30" xr:uid="{1E3A8266-F0DF-4393-BA41-730209551DD7}">
      <formula1>Confirm</formula1>
    </dataValidation>
  </dataValidations>
  <pageMargins left="0.7" right="0.7" top="0.75" bottom="0.75" header="0.3" footer="0.3"/>
  <pageSetup orientation="portrait" horizontalDpi="300" verticalDpi="300" r:id="rId1"/>
  <ignoredErrors>
    <ignoredError sqref="X35:Y35" formula="1"/>
    <ignoredError sqref="V3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06E13-5C2E-4F5C-A25B-2FACFD7BB394}">
  <dimension ref="A1:H7"/>
  <sheetViews>
    <sheetView workbookViewId="0"/>
  </sheetViews>
  <sheetFormatPr defaultColWidth="8.77734375" defaultRowHeight="14.4" x14ac:dyDescent="0.3"/>
  <sheetData>
    <row r="1" spans="1:8" x14ac:dyDescent="0.3">
      <c r="A1" s="78" t="s">
        <v>501</v>
      </c>
    </row>
    <row r="2" spans="1:8" x14ac:dyDescent="0.3">
      <c r="A2" t="s">
        <v>499</v>
      </c>
    </row>
    <row r="3" spans="1:8" x14ac:dyDescent="0.3">
      <c r="A3" t="s">
        <v>500</v>
      </c>
      <c r="H3" s="80"/>
    </row>
    <row r="4" spans="1:8" x14ac:dyDescent="0.3">
      <c r="H4" s="79"/>
    </row>
    <row r="5" spans="1:8" x14ac:dyDescent="0.3">
      <c r="H5" s="79"/>
    </row>
    <row r="6" spans="1:8" x14ac:dyDescent="0.3">
      <c r="H6" s="79"/>
    </row>
    <row r="7" spans="1:8" x14ac:dyDescent="0.3">
      <c r="H7" s="7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66C26-AA8A-43A1-BBFD-1293969B5407}">
  <dimension ref="A1:DG590"/>
  <sheetViews>
    <sheetView showGridLines="0" topLeftCell="B1" zoomScale="80" zoomScaleNormal="80" workbookViewId="0">
      <selection activeCell="C5" sqref="C5"/>
    </sheetView>
  </sheetViews>
  <sheetFormatPr defaultColWidth="0" defaultRowHeight="18" zeroHeight="1" x14ac:dyDescent="0.5"/>
  <cols>
    <col min="1" max="1" width="26.44140625" style="126" hidden="1" customWidth="1"/>
    <col min="2" max="2" width="4.109375" style="126" customWidth="1"/>
    <col min="3" max="3" width="17.109375" style="284" customWidth="1"/>
    <col min="4" max="4" width="52.44140625" style="154" customWidth="1"/>
    <col min="5" max="5" width="7.77734375" style="154" customWidth="1"/>
    <col min="6" max="6" width="32.109375" style="154" customWidth="1"/>
    <col min="7" max="7" width="7.44140625" style="193" customWidth="1"/>
    <col min="8" max="8" width="90.6640625" style="126" customWidth="1"/>
    <col min="9" max="9" width="29" style="188" hidden="1" customWidth="1"/>
    <col min="10" max="10" width="21.109375" style="188" hidden="1" customWidth="1"/>
    <col min="11" max="11" width="21" style="126" customWidth="1"/>
    <col min="12" max="12" width="53.109375" style="126" hidden="1" customWidth="1"/>
    <col min="13" max="13" width="22.44140625" style="126" customWidth="1"/>
    <col min="14" max="14" width="17.44140625" style="126" hidden="1" customWidth="1"/>
    <col min="15" max="15" width="28.6640625" style="126" customWidth="1"/>
    <col min="16" max="16" width="44.6640625" style="126" customWidth="1"/>
    <col min="17" max="17" width="17" style="126" customWidth="1"/>
    <col min="18" max="18" width="51" style="126" customWidth="1"/>
    <col min="19" max="19" width="11.77734375" style="126" customWidth="1"/>
    <col min="20" max="20" width="31.33203125" style="126" customWidth="1"/>
    <col min="21" max="21" width="39.77734375" style="126" customWidth="1"/>
    <col min="22" max="22" width="8.44140625" style="126" customWidth="1"/>
    <col min="23" max="23" width="5.44140625" style="126" bestFit="1" customWidth="1"/>
    <col min="24" max="24" width="5.44140625" style="126" customWidth="1"/>
    <col min="25" max="25" width="8.44140625" style="126" bestFit="1" customWidth="1"/>
    <col min="26" max="16380" width="12" style="126" customWidth="1"/>
    <col min="16381" max="16381" width="8.77734375" style="126" customWidth="1"/>
    <col min="16382" max="16382" width="2.44140625" style="126" customWidth="1"/>
    <col min="16383" max="16384" width="3.109375" style="126" customWidth="1"/>
  </cols>
  <sheetData>
    <row r="1" spans="1:111" ht="75" customHeight="1" thickBot="1" x14ac:dyDescent="0.7">
      <c r="C1" s="814" t="s">
        <v>219</v>
      </c>
      <c r="D1" s="815"/>
      <c r="E1" s="815"/>
      <c r="F1" s="815"/>
      <c r="G1" s="815"/>
      <c r="H1" s="815"/>
      <c r="I1" s="815"/>
      <c r="J1" s="815"/>
      <c r="K1" s="815"/>
      <c r="L1" s="815"/>
      <c r="M1" s="127"/>
      <c r="N1" s="128"/>
      <c r="O1" s="129" t="s">
        <v>228</v>
      </c>
      <c r="P1" s="129"/>
      <c r="Q1" s="130">
        <f>Q39</f>
        <v>0</v>
      </c>
      <c r="R1" s="131" t="str">
        <f>CONCATENATE("de ",H39," puntos")</f>
        <v>de 36 puntos</v>
      </c>
      <c r="S1" s="131"/>
    </row>
    <row r="2" spans="1:111" ht="113.55" customHeight="1" thickBot="1" x14ac:dyDescent="0.6">
      <c r="A2" s="132" t="s">
        <v>1</v>
      </c>
      <c r="B2" s="133" t="s">
        <v>2</v>
      </c>
      <c r="C2" s="134" t="s">
        <v>220</v>
      </c>
      <c r="D2" s="135" t="s">
        <v>221</v>
      </c>
      <c r="E2" s="136" t="s">
        <v>3</v>
      </c>
      <c r="F2" s="135"/>
      <c r="G2" s="137" t="s">
        <v>223</v>
      </c>
      <c r="H2" s="138" t="s">
        <v>224</v>
      </c>
      <c r="I2" s="139" t="s">
        <v>6</v>
      </c>
      <c r="J2" s="140" t="s">
        <v>7</v>
      </c>
      <c r="K2" s="141" t="s">
        <v>225</v>
      </c>
      <c r="L2" s="142" t="s">
        <v>8</v>
      </c>
      <c r="M2" s="143" t="s">
        <v>226</v>
      </c>
      <c r="N2" s="144" t="s">
        <v>502</v>
      </c>
      <c r="O2" s="145" t="s">
        <v>227</v>
      </c>
      <c r="P2" s="145" t="s">
        <v>513</v>
      </c>
      <c r="Q2" s="146" t="s">
        <v>229</v>
      </c>
      <c r="R2" s="147" t="s">
        <v>514</v>
      </c>
      <c r="S2" s="148"/>
    </row>
    <row r="3" spans="1:111" ht="31.95" customHeight="1" x14ac:dyDescent="0.5">
      <c r="A3" s="149"/>
      <c r="B3" s="150"/>
      <c r="C3" s="151"/>
      <c r="D3" s="152"/>
      <c r="E3" s="153"/>
      <c r="G3" s="155">
        <v>1</v>
      </c>
      <c r="H3" s="77" t="s">
        <v>339</v>
      </c>
      <c r="I3" s="156">
        <v>1</v>
      </c>
      <c r="J3" s="157"/>
      <c r="K3" s="158"/>
      <c r="L3" s="809"/>
      <c r="M3" s="160"/>
      <c r="N3" s="161" t="str">
        <f>IF(M3="","",IF(M3="Si",1,0))</f>
        <v/>
      </c>
      <c r="O3" s="162"/>
      <c r="P3" s="163"/>
      <c r="Q3" s="164"/>
      <c r="R3" s="165"/>
    </row>
    <row r="4" spans="1:111" ht="72" x14ac:dyDescent="0.5">
      <c r="A4" s="149"/>
      <c r="B4" s="166"/>
      <c r="C4" s="167"/>
      <c r="D4" s="168"/>
      <c r="E4" s="153"/>
      <c r="F4" s="168" t="s">
        <v>208</v>
      </c>
      <c r="G4" s="169">
        <f t="shared" ref="G4:G36" si="0">G3+1</f>
        <v>2</v>
      </c>
      <c r="H4" s="75" t="s">
        <v>306</v>
      </c>
      <c r="I4" s="170">
        <v>1</v>
      </c>
      <c r="J4" s="157"/>
      <c r="K4" s="171"/>
      <c r="L4" s="809"/>
      <c r="M4" s="172"/>
      <c r="N4" s="161" t="str">
        <f t="shared" ref="N4:N39" si="1">IF(M4="","",IF(M4="Si",1,0))</f>
        <v/>
      </c>
      <c r="O4" s="163"/>
      <c r="P4" s="173"/>
      <c r="Q4" s="174">
        <f>SUM(N3:N5)</f>
        <v>0</v>
      </c>
      <c r="R4" s="163"/>
    </row>
    <row r="5" spans="1:111" ht="36.6" thickBot="1" x14ac:dyDescent="0.55000000000000004">
      <c r="A5" s="149"/>
      <c r="B5" s="166"/>
      <c r="C5" s="167"/>
      <c r="D5" s="168"/>
      <c r="E5" s="175"/>
      <c r="F5" s="66"/>
      <c r="G5" s="176">
        <f>G4+1</f>
        <v>3</v>
      </c>
      <c r="H5" s="76" t="s">
        <v>307</v>
      </c>
      <c r="I5" s="177">
        <v>1</v>
      </c>
      <c r="J5" s="178"/>
      <c r="K5" s="179"/>
      <c r="L5" s="810"/>
      <c r="M5" s="181"/>
      <c r="N5" s="161" t="str">
        <f t="shared" si="1"/>
        <v/>
      </c>
      <c r="O5" s="182"/>
      <c r="P5" s="182"/>
      <c r="Q5" s="183"/>
      <c r="R5" s="182"/>
    </row>
    <row r="6" spans="1:111" ht="90.6" thickBot="1" x14ac:dyDescent="0.55000000000000004">
      <c r="A6" s="149"/>
      <c r="B6" s="150"/>
      <c r="C6" s="184" t="s">
        <v>206</v>
      </c>
      <c r="D6" s="168" t="s">
        <v>207</v>
      </c>
      <c r="E6" s="185">
        <v>2</v>
      </c>
      <c r="G6" s="186">
        <f t="shared" si="0"/>
        <v>4</v>
      </c>
      <c r="H6" s="69" t="s">
        <v>308</v>
      </c>
      <c r="I6" s="187">
        <v>1</v>
      </c>
      <c r="K6" s="189"/>
      <c r="L6" s="816"/>
      <c r="M6" s="189"/>
      <c r="N6" s="161" t="str">
        <f t="shared" si="1"/>
        <v/>
      </c>
      <c r="O6" s="165"/>
      <c r="P6" s="165"/>
      <c r="R6" s="165"/>
    </row>
    <row r="7" spans="1:111" ht="54" x14ac:dyDescent="0.5">
      <c r="A7" s="149"/>
      <c r="B7" s="150"/>
      <c r="C7" s="184"/>
      <c r="D7" s="168"/>
      <c r="E7" s="153"/>
      <c r="F7" s="190" t="s">
        <v>209</v>
      </c>
      <c r="G7" s="191">
        <f t="shared" si="0"/>
        <v>5</v>
      </c>
      <c r="H7" s="70" t="s">
        <v>309</v>
      </c>
      <c r="I7" s="170">
        <v>1</v>
      </c>
      <c r="J7" s="192">
        <f>SUM(I6:I9)</f>
        <v>4</v>
      </c>
      <c r="K7" s="172"/>
      <c r="L7" s="817"/>
      <c r="M7" s="172"/>
      <c r="N7" s="161" t="str">
        <f t="shared" si="1"/>
        <v/>
      </c>
      <c r="O7" s="163"/>
      <c r="P7" s="173"/>
      <c r="Q7" s="174">
        <f>SUM(N6:N9)</f>
        <v>0</v>
      </c>
      <c r="R7" s="163"/>
    </row>
    <row r="8" spans="1:111" ht="44.55" customHeight="1" x14ac:dyDescent="0.5">
      <c r="A8" s="149"/>
      <c r="B8" s="150"/>
      <c r="C8" s="184"/>
      <c r="D8" s="152"/>
      <c r="E8" s="153"/>
      <c r="F8" s="194"/>
      <c r="G8" s="169">
        <f>G7+1</f>
        <v>6</v>
      </c>
      <c r="H8" s="70" t="s">
        <v>518</v>
      </c>
      <c r="I8" s="170">
        <v>1</v>
      </c>
      <c r="J8" s="195"/>
      <c r="K8" s="172"/>
      <c r="L8" s="817"/>
      <c r="M8" s="172"/>
      <c r="N8" s="161" t="str">
        <f t="shared" si="1"/>
        <v/>
      </c>
      <c r="O8" s="162"/>
      <c r="P8" s="162"/>
      <c r="Q8" s="196"/>
      <c r="R8" s="163"/>
    </row>
    <row r="9" spans="1:111" ht="36.6" thickBot="1" x14ac:dyDescent="0.55000000000000004">
      <c r="A9" s="149"/>
      <c r="B9" s="150"/>
      <c r="C9" s="197"/>
      <c r="D9" s="66"/>
      <c r="E9" s="175"/>
      <c r="F9" s="198"/>
      <c r="G9" s="176">
        <f>G8+1</f>
        <v>7</v>
      </c>
      <c r="H9" s="71" t="s">
        <v>310</v>
      </c>
      <c r="I9" s="177">
        <v>1</v>
      </c>
      <c r="J9" s="199"/>
      <c r="K9" s="181"/>
      <c r="L9" s="818"/>
      <c r="M9" s="181"/>
      <c r="N9" s="161" t="str">
        <f t="shared" si="1"/>
        <v/>
      </c>
      <c r="O9" s="182"/>
      <c r="P9" s="182"/>
      <c r="Q9" s="200"/>
      <c r="R9" s="182"/>
    </row>
    <row r="10" spans="1:111" s="203" customFormat="1" ht="31.95" customHeight="1" x14ac:dyDescent="0.5">
      <c r="A10" s="201"/>
      <c r="B10" s="202">
        <v>2</v>
      </c>
      <c r="C10" s="164"/>
      <c r="E10" s="164"/>
      <c r="F10" s="164"/>
      <c r="G10" s="204">
        <f>G9+1</f>
        <v>8</v>
      </c>
      <c r="H10" s="69" t="s">
        <v>311</v>
      </c>
      <c r="I10" s="156">
        <v>1</v>
      </c>
      <c r="K10" s="158"/>
      <c r="L10" s="809"/>
      <c r="M10" s="189"/>
      <c r="N10" s="161" t="str">
        <f t="shared" si="1"/>
        <v/>
      </c>
      <c r="O10" s="165"/>
      <c r="P10" s="165"/>
      <c r="R10" s="165"/>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row>
    <row r="11" spans="1:111" ht="54" x14ac:dyDescent="0.5">
      <c r="A11" s="149"/>
      <c r="B11" s="205"/>
      <c r="C11" s="206"/>
      <c r="D11" s="207"/>
      <c r="E11" s="208">
        <v>1</v>
      </c>
      <c r="F11" s="168" t="s">
        <v>212</v>
      </c>
      <c r="G11" s="209">
        <f t="shared" si="0"/>
        <v>9</v>
      </c>
      <c r="H11" s="75" t="s">
        <v>312</v>
      </c>
      <c r="I11" s="170">
        <v>1</v>
      </c>
      <c r="J11" s="210">
        <f>SUM(I10:I13)</f>
        <v>4</v>
      </c>
      <c r="K11" s="171"/>
      <c r="L11" s="809"/>
      <c r="M11" s="172"/>
      <c r="N11" s="161" t="str">
        <f t="shared" si="1"/>
        <v/>
      </c>
      <c r="O11" s="163"/>
      <c r="P11" s="173"/>
      <c r="Q11" s="211">
        <f>SUM(N10:N13)</f>
        <v>0</v>
      </c>
      <c r="R11" s="163"/>
    </row>
    <row r="12" spans="1:111" ht="21.6" x14ac:dyDescent="0.5">
      <c r="A12" s="149"/>
      <c r="B12" s="205"/>
      <c r="C12" s="206"/>
      <c r="D12" s="207"/>
      <c r="E12" s="153"/>
      <c r="F12" s="212"/>
      <c r="G12" s="209">
        <f t="shared" si="0"/>
        <v>10</v>
      </c>
      <c r="H12" s="70" t="s">
        <v>313</v>
      </c>
      <c r="I12" s="170">
        <v>1</v>
      </c>
      <c r="J12" s="157"/>
      <c r="K12" s="171"/>
      <c r="L12" s="809"/>
      <c r="M12" s="172"/>
      <c r="N12" s="161" t="str">
        <f t="shared" si="1"/>
        <v/>
      </c>
      <c r="O12" s="163"/>
      <c r="P12" s="163"/>
      <c r="Q12" s="196"/>
      <c r="R12" s="163"/>
    </row>
    <row r="13" spans="1:111" s="215" customFormat="1" ht="22.2" thickBot="1" x14ac:dyDescent="0.55000000000000004">
      <c r="A13" s="149"/>
      <c r="B13" s="205"/>
      <c r="C13" s="206"/>
      <c r="D13" s="207"/>
      <c r="E13" s="175"/>
      <c r="F13" s="213"/>
      <c r="G13" s="214">
        <f t="shared" si="0"/>
        <v>11</v>
      </c>
      <c r="H13" s="71" t="s">
        <v>314</v>
      </c>
      <c r="I13" s="177">
        <v>1</v>
      </c>
      <c r="J13" s="178"/>
      <c r="K13" s="179"/>
      <c r="L13" s="810"/>
      <c r="M13" s="181"/>
      <c r="N13" s="161" t="str">
        <f t="shared" si="1"/>
        <v/>
      </c>
      <c r="O13" s="182"/>
      <c r="P13" s="182"/>
      <c r="Q13" s="200"/>
      <c r="R13" s="182"/>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row>
    <row r="14" spans="1:111" s="203" customFormat="1" ht="36" x14ac:dyDescent="0.5">
      <c r="A14" s="149"/>
      <c r="B14" s="205"/>
      <c r="C14" s="206"/>
      <c r="D14" s="216"/>
      <c r="E14" s="164"/>
      <c r="F14" s="217"/>
      <c r="G14" s="218">
        <f t="shared" si="0"/>
        <v>12</v>
      </c>
      <c r="H14" s="69" t="s">
        <v>315</v>
      </c>
      <c r="I14" s="187">
        <v>1</v>
      </c>
      <c r="K14" s="219"/>
      <c r="L14" s="808"/>
      <c r="M14" s="220"/>
      <c r="N14" s="161" t="str">
        <f t="shared" si="1"/>
        <v/>
      </c>
      <c r="O14" s="165"/>
      <c r="P14" s="165"/>
      <c r="R14" s="165"/>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row>
    <row r="15" spans="1:111" ht="36.6" thickBot="1" x14ac:dyDescent="0.55000000000000004">
      <c r="A15" s="149"/>
      <c r="B15" s="205"/>
      <c r="C15" s="206"/>
      <c r="D15" s="216"/>
      <c r="E15" s="43"/>
      <c r="F15" s="216"/>
      <c r="G15" s="209">
        <f>G14+1</f>
        <v>13</v>
      </c>
      <c r="H15" s="70" t="s">
        <v>316</v>
      </c>
      <c r="I15" s="170">
        <v>1</v>
      </c>
      <c r="J15" s="157"/>
      <c r="K15" s="171"/>
      <c r="L15" s="809"/>
      <c r="M15" s="221"/>
      <c r="N15" s="161" t="str">
        <f t="shared" si="1"/>
        <v/>
      </c>
      <c r="O15" s="163"/>
      <c r="P15" s="163"/>
      <c r="Q15" s="196"/>
      <c r="R15" s="163"/>
    </row>
    <row r="16" spans="1:111" ht="36" x14ac:dyDescent="0.5">
      <c r="A16" s="149"/>
      <c r="B16" s="205"/>
      <c r="C16" s="206"/>
      <c r="D16" s="216"/>
      <c r="E16" s="222">
        <v>2</v>
      </c>
      <c r="F16" s="223" t="s">
        <v>213</v>
      </c>
      <c r="G16" s="209">
        <f t="shared" si="0"/>
        <v>14</v>
      </c>
      <c r="H16" s="70" t="s">
        <v>317</v>
      </c>
      <c r="I16" s="170">
        <v>1</v>
      </c>
      <c r="J16" s="224">
        <f>SUM(I14:I18)</f>
        <v>5</v>
      </c>
      <c r="K16" s="171"/>
      <c r="L16" s="809"/>
      <c r="M16" s="221"/>
      <c r="N16" s="161" t="str">
        <f t="shared" si="1"/>
        <v/>
      </c>
      <c r="O16" s="163"/>
      <c r="P16" s="173"/>
      <c r="Q16" s="211">
        <f>SUM(N14:N18)</f>
        <v>0</v>
      </c>
      <c r="R16" s="225"/>
    </row>
    <row r="17" spans="1:111" ht="36" x14ac:dyDescent="0.5">
      <c r="A17" s="149"/>
      <c r="B17" s="205"/>
      <c r="C17" s="206"/>
      <c r="D17" s="216"/>
      <c r="E17" s="226"/>
      <c r="F17" s="223"/>
      <c r="G17" s="209">
        <f t="shared" si="0"/>
        <v>15</v>
      </c>
      <c r="H17" s="70" t="s">
        <v>318</v>
      </c>
      <c r="I17" s="170">
        <v>1</v>
      </c>
      <c r="J17" s="157"/>
      <c r="K17" s="171"/>
      <c r="L17" s="809"/>
      <c r="M17" s="221"/>
      <c r="N17" s="161" t="str">
        <f t="shared" si="1"/>
        <v/>
      </c>
      <c r="O17" s="163"/>
      <c r="P17" s="163"/>
      <c r="Q17" s="196"/>
      <c r="R17" s="163"/>
    </row>
    <row r="18" spans="1:111" s="215" customFormat="1" ht="33.450000000000003" customHeight="1" thickBot="1" x14ac:dyDescent="0.55000000000000004">
      <c r="A18" s="149"/>
      <c r="B18" s="205"/>
      <c r="C18" s="206"/>
      <c r="D18" s="216"/>
      <c r="E18" s="227"/>
      <c r="F18" s="228"/>
      <c r="G18" s="214">
        <f t="shared" si="0"/>
        <v>16</v>
      </c>
      <c r="H18" s="71" t="s">
        <v>319</v>
      </c>
      <c r="I18" s="177">
        <v>1</v>
      </c>
      <c r="J18" s="178"/>
      <c r="K18" s="179"/>
      <c r="L18" s="810"/>
      <c r="M18" s="229"/>
      <c r="N18" s="161" t="str">
        <f t="shared" si="1"/>
        <v/>
      </c>
      <c r="O18" s="182"/>
      <c r="P18" s="182"/>
      <c r="Q18" s="200"/>
      <c r="R18" s="182"/>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row>
    <row r="19" spans="1:111" ht="31.95" customHeight="1" x14ac:dyDescent="0.5">
      <c r="A19" s="149"/>
      <c r="B19" s="205"/>
      <c r="C19" s="206"/>
      <c r="D19" s="207"/>
      <c r="E19" s="230"/>
      <c r="F19" s="230"/>
      <c r="G19" s="218">
        <f t="shared" si="0"/>
        <v>17</v>
      </c>
      <c r="H19" s="69" t="s">
        <v>320</v>
      </c>
      <c r="I19" s="187">
        <v>1</v>
      </c>
      <c r="K19" s="219"/>
      <c r="L19" s="808"/>
      <c r="M19" s="189"/>
      <c r="N19" s="161" t="str">
        <f t="shared" si="1"/>
        <v/>
      </c>
      <c r="O19" s="165"/>
      <c r="P19" s="165"/>
      <c r="R19" s="165"/>
    </row>
    <row r="20" spans="1:111" ht="36" x14ac:dyDescent="0.5">
      <c r="A20" s="149"/>
      <c r="B20" s="205"/>
      <c r="C20" s="206"/>
      <c r="D20" s="207"/>
      <c r="E20" s="153"/>
      <c r="F20" s="212"/>
      <c r="G20" s="209">
        <f t="shared" si="0"/>
        <v>18</v>
      </c>
      <c r="H20" s="70" t="s">
        <v>321</v>
      </c>
      <c r="I20" s="170">
        <v>1</v>
      </c>
      <c r="J20" s="157"/>
      <c r="K20" s="171"/>
      <c r="L20" s="809"/>
      <c r="M20" s="172"/>
      <c r="N20" s="161" t="str">
        <f t="shared" si="1"/>
        <v/>
      </c>
      <c r="O20" s="163"/>
      <c r="P20" s="163"/>
      <c r="Q20" s="196"/>
      <c r="R20" s="163"/>
    </row>
    <row r="21" spans="1:111" ht="72" x14ac:dyDescent="0.5">
      <c r="A21" s="149"/>
      <c r="B21" s="205"/>
      <c r="C21" s="206"/>
      <c r="D21" s="207"/>
      <c r="E21" s="153"/>
      <c r="F21" s="212"/>
      <c r="G21" s="209">
        <f t="shared" si="0"/>
        <v>19</v>
      </c>
      <c r="H21" s="70" t="s">
        <v>322</v>
      </c>
      <c r="I21" s="170">
        <v>1</v>
      </c>
      <c r="J21" s="157"/>
      <c r="K21" s="171"/>
      <c r="L21" s="809"/>
      <c r="M21" s="172"/>
      <c r="N21" s="161" t="str">
        <f t="shared" si="1"/>
        <v/>
      </c>
      <c r="O21" s="163"/>
      <c r="P21" s="163"/>
      <c r="Q21" s="196"/>
      <c r="R21" s="163"/>
    </row>
    <row r="22" spans="1:111" ht="21.6" x14ac:dyDescent="0.5">
      <c r="A22" s="149"/>
      <c r="B22" s="205"/>
      <c r="C22" s="206"/>
      <c r="D22" s="207"/>
      <c r="E22" s="153"/>
      <c r="F22" s="168"/>
      <c r="G22" s="209">
        <f t="shared" si="0"/>
        <v>20</v>
      </c>
      <c r="H22" s="70" t="s">
        <v>323</v>
      </c>
      <c r="I22" s="170">
        <v>1</v>
      </c>
      <c r="J22" s="157"/>
      <c r="K22" s="171"/>
      <c r="L22" s="809"/>
      <c r="M22" s="172"/>
      <c r="N22" s="161" t="str">
        <f t="shared" si="1"/>
        <v/>
      </c>
      <c r="O22" s="163"/>
      <c r="P22" s="173"/>
      <c r="Q22" s="174">
        <f>SUM(N19:N26)</f>
        <v>0</v>
      </c>
      <c r="R22" s="163"/>
    </row>
    <row r="23" spans="1:111" ht="162" x14ac:dyDescent="0.5">
      <c r="A23" s="149"/>
      <c r="B23" s="205"/>
      <c r="C23" s="231" t="s">
        <v>210</v>
      </c>
      <c r="D23" s="207" t="s">
        <v>211</v>
      </c>
      <c r="E23" s="232">
        <v>3</v>
      </c>
      <c r="F23" s="212" t="s">
        <v>214</v>
      </c>
      <c r="G23" s="209">
        <f>G22+1</f>
        <v>21</v>
      </c>
      <c r="H23" s="70" t="s">
        <v>324</v>
      </c>
      <c r="I23" s="233">
        <v>1</v>
      </c>
      <c r="J23" s="234" t="e">
        <f>SUM(I19:J30I29)</f>
        <v>#NAME?</v>
      </c>
      <c r="K23" s="235"/>
      <c r="L23" s="809"/>
      <c r="M23" s="172"/>
      <c r="N23" s="161" t="str">
        <f t="shared" si="1"/>
        <v/>
      </c>
      <c r="O23" s="163"/>
      <c r="P23" s="163"/>
      <c r="Q23" s="211"/>
      <c r="R23" s="225"/>
    </row>
    <row r="24" spans="1:111" ht="54" x14ac:dyDescent="0.5">
      <c r="A24" s="149"/>
      <c r="B24" s="205"/>
      <c r="C24" s="206"/>
      <c r="D24" s="207"/>
      <c r="E24" s="153"/>
      <c r="F24" s="212"/>
      <c r="G24" s="209">
        <f t="shared" si="0"/>
        <v>22</v>
      </c>
      <c r="H24" s="70" t="s">
        <v>325</v>
      </c>
      <c r="I24" s="170">
        <v>1</v>
      </c>
      <c r="J24" s="157"/>
      <c r="K24" s="171"/>
      <c r="L24" s="809"/>
      <c r="M24" s="172"/>
      <c r="N24" s="161" t="str">
        <f t="shared" si="1"/>
        <v/>
      </c>
      <c r="O24" s="163"/>
      <c r="P24" s="163"/>
      <c r="Q24" s="196"/>
      <c r="R24" s="163"/>
    </row>
    <row r="25" spans="1:111" ht="36" x14ac:dyDescent="0.5">
      <c r="A25" s="149"/>
      <c r="B25" s="205"/>
      <c r="C25" s="206"/>
      <c r="D25" s="207"/>
      <c r="E25" s="153"/>
      <c r="F25" s="212"/>
      <c r="G25" s="209">
        <f>G24+1</f>
        <v>23</v>
      </c>
      <c r="H25" s="70" t="s">
        <v>326</v>
      </c>
      <c r="I25" s="236">
        <v>1</v>
      </c>
      <c r="J25" s="157"/>
      <c r="K25" s="237"/>
      <c r="L25" s="809"/>
      <c r="M25" s="172"/>
      <c r="N25" s="161" t="str">
        <f t="shared" si="1"/>
        <v/>
      </c>
      <c r="O25" s="163"/>
      <c r="P25" s="163"/>
      <c r="Q25" s="196"/>
      <c r="R25" s="238"/>
    </row>
    <row r="26" spans="1:111" ht="36.6" thickBot="1" x14ac:dyDescent="0.55000000000000004">
      <c r="A26" s="149"/>
      <c r="B26" s="205"/>
      <c r="C26" s="206"/>
      <c r="D26" s="207"/>
      <c r="E26" s="175"/>
      <c r="F26" s="212"/>
      <c r="G26" s="214">
        <f>G25+1</f>
        <v>24</v>
      </c>
      <c r="H26" s="71" t="s">
        <v>327</v>
      </c>
      <c r="I26" s="177">
        <v>1</v>
      </c>
      <c r="J26" s="178"/>
      <c r="K26" s="179"/>
      <c r="L26" s="810"/>
      <c r="M26" s="181"/>
      <c r="N26" s="161" t="str">
        <f t="shared" si="1"/>
        <v/>
      </c>
      <c r="O26" s="182"/>
      <c r="P26" s="182"/>
      <c r="Q26" s="196"/>
      <c r="R26" s="182"/>
    </row>
    <row r="27" spans="1:111" ht="36" x14ac:dyDescent="0.5">
      <c r="A27" s="149"/>
      <c r="B27" s="205"/>
      <c r="C27" s="206"/>
      <c r="D27" s="216"/>
      <c r="F27" s="230"/>
      <c r="G27" s="209">
        <f>G26+1</f>
        <v>25</v>
      </c>
      <c r="H27" s="69" t="s">
        <v>519</v>
      </c>
      <c r="I27" s="170">
        <v>1</v>
      </c>
      <c r="K27" s="171"/>
      <c r="L27" s="808"/>
      <c r="M27" s="220"/>
      <c r="N27" s="161" t="str">
        <f t="shared" si="1"/>
        <v/>
      </c>
      <c r="O27" s="165"/>
      <c r="P27" s="239"/>
      <c r="Q27" s="164"/>
      <c r="R27" s="225"/>
    </row>
    <row r="28" spans="1:111" ht="36" x14ac:dyDescent="0.5">
      <c r="A28" s="149"/>
      <c r="B28" s="205"/>
      <c r="C28" s="206"/>
      <c r="D28" s="216"/>
      <c r="E28" s="222">
        <v>4</v>
      </c>
      <c r="F28" s="168"/>
      <c r="G28" s="209">
        <f t="shared" si="0"/>
        <v>26</v>
      </c>
      <c r="H28" s="70" t="s">
        <v>328</v>
      </c>
      <c r="I28" s="170">
        <v>1</v>
      </c>
      <c r="J28" s="240">
        <f>SUM(I27:I30)</f>
        <v>4</v>
      </c>
      <c r="K28" s="171"/>
      <c r="L28" s="809"/>
      <c r="M28" s="221"/>
      <c r="N28" s="161" t="str">
        <f t="shared" si="1"/>
        <v/>
      </c>
      <c r="O28" s="163"/>
      <c r="P28" s="173"/>
      <c r="Q28" s="241">
        <f>SUM(N27:N30)</f>
        <v>0</v>
      </c>
      <c r="R28" s="163"/>
    </row>
    <row r="29" spans="1:111" ht="36" x14ac:dyDescent="0.5">
      <c r="A29" s="149"/>
      <c r="B29" s="205"/>
      <c r="C29" s="206"/>
      <c r="D29" s="216"/>
      <c r="E29" s="43"/>
      <c r="F29" s="242" t="s">
        <v>215</v>
      </c>
      <c r="G29" s="209">
        <f t="shared" si="0"/>
        <v>27</v>
      </c>
      <c r="H29" s="70" t="s">
        <v>329</v>
      </c>
      <c r="I29" s="170">
        <v>1</v>
      </c>
      <c r="J29" s="243"/>
      <c r="K29" s="171"/>
      <c r="L29" s="809"/>
      <c r="M29" s="221"/>
      <c r="N29" s="161" t="str">
        <f t="shared" si="1"/>
        <v/>
      </c>
      <c r="O29" s="163"/>
      <c r="P29" s="173"/>
      <c r="Q29" s="244"/>
      <c r="R29" s="163"/>
    </row>
    <row r="30" spans="1:111" ht="54.6" thickBot="1" x14ac:dyDescent="0.55000000000000004">
      <c r="A30" s="149"/>
      <c r="B30" s="205"/>
      <c r="C30" s="206"/>
      <c r="D30" s="216"/>
      <c r="E30" s="245"/>
      <c r="F30" s="246"/>
      <c r="G30" s="214">
        <f t="shared" si="0"/>
        <v>28</v>
      </c>
      <c r="H30" s="71" t="s">
        <v>330</v>
      </c>
      <c r="I30" s="177">
        <v>1</v>
      </c>
      <c r="J30" s="247"/>
      <c r="K30" s="179"/>
      <c r="L30" s="810"/>
      <c r="M30" s="229"/>
      <c r="N30" s="161" t="str">
        <f t="shared" si="1"/>
        <v/>
      </c>
      <c r="O30" s="182"/>
      <c r="P30" s="248"/>
      <c r="Q30" s="244"/>
      <c r="R30" s="182"/>
    </row>
    <row r="31" spans="1:111" ht="28.95" customHeight="1" x14ac:dyDescent="0.5">
      <c r="A31" s="149"/>
      <c r="B31" s="205"/>
      <c r="C31" s="206"/>
      <c r="D31" s="216"/>
      <c r="E31" s="249">
        <v>5</v>
      </c>
      <c r="F31" s="250" t="s">
        <v>216</v>
      </c>
      <c r="G31" s="218">
        <f t="shared" si="0"/>
        <v>29</v>
      </c>
      <c r="H31" s="69" t="s">
        <v>331</v>
      </c>
      <c r="I31" s="187">
        <v>1</v>
      </c>
      <c r="J31" s="224">
        <f>SUM(I31:I32)</f>
        <v>2</v>
      </c>
      <c r="K31" s="219"/>
      <c r="L31" s="808"/>
      <c r="M31" s="189"/>
      <c r="N31" s="161" t="str">
        <f t="shared" si="1"/>
        <v/>
      </c>
      <c r="O31" s="165"/>
      <c r="P31" s="239"/>
      <c r="Q31" s="251">
        <f>SUM(N31:N32)</f>
        <v>0</v>
      </c>
      <c r="R31" s="165"/>
    </row>
    <row r="32" spans="1:111" ht="22.2" thickBot="1" x14ac:dyDescent="0.55000000000000004">
      <c r="A32" s="149"/>
      <c r="B32" s="205"/>
      <c r="C32" s="206"/>
      <c r="D32" s="216"/>
      <c r="E32" s="227"/>
      <c r="F32" s="213"/>
      <c r="G32" s="214">
        <f t="shared" si="0"/>
        <v>30</v>
      </c>
      <c r="H32" s="71" t="s">
        <v>332</v>
      </c>
      <c r="I32" s="177">
        <v>1</v>
      </c>
      <c r="J32" s="178"/>
      <c r="K32" s="179"/>
      <c r="L32" s="810"/>
      <c r="M32" s="181"/>
      <c r="N32" s="161" t="str">
        <f t="shared" si="1"/>
        <v/>
      </c>
      <c r="O32" s="182"/>
      <c r="P32" s="182"/>
      <c r="Q32" s="196"/>
      <c r="R32" s="182"/>
    </row>
    <row r="33" spans="1:25" ht="36.6" thickBot="1" x14ac:dyDescent="0.55000000000000004">
      <c r="A33" s="149"/>
      <c r="B33" s="205"/>
      <c r="C33" s="206"/>
      <c r="D33" s="216"/>
      <c r="F33" s="230"/>
      <c r="G33" s="218">
        <f>G32+1</f>
        <v>31</v>
      </c>
      <c r="H33" s="69" t="s">
        <v>333</v>
      </c>
      <c r="I33" s="187">
        <v>1</v>
      </c>
      <c r="K33" s="219"/>
      <c r="L33" s="808"/>
      <c r="M33" s="189"/>
      <c r="N33" s="161" t="str">
        <f t="shared" si="1"/>
        <v/>
      </c>
      <c r="O33" s="165"/>
      <c r="P33" s="165"/>
      <c r="Q33" s="164"/>
      <c r="R33" s="165"/>
    </row>
    <row r="34" spans="1:25" ht="54" x14ac:dyDescent="0.5">
      <c r="A34" s="149"/>
      <c r="B34" s="205"/>
      <c r="C34" s="206"/>
      <c r="D34" s="207"/>
      <c r="E34" s="252">
        <v>6</v>
      </c>
      <c r="F34" s="253" t="s">
        <v>217</v>
      </c>
      <c r="G34" s="209">
        <f>G33+1</f>
        <v>32</v>
      </c>
      <c r="H34" s="70" t="s">
        <v>334</v>
      </c>
      <c r="I34" s="170">
        <v>1</v>
      </c>
      <c r="J34" s="224">
        <f>SUM(I33:I35)</f>
        <v>3</v>
      </c>
      <c r="K34" s="171"/>
      <c r="L34" s="809"/>
      <c r="M34" s="172"/>
      <c r="N34" s="161" t="str">
        <f t="shared" si="1"/>
        <v/>
      </c>
      <c r="O34" s="163"/>
      <c r="P34" s="163"/>
      <c r="Q34" s="254">
        <f>SUM(N33:N35)</f>
        <v>0</v>
      </c>
      <c r="R34" s="163"/>
    </row>
    <row r="35" spans="1:25" ht="36.6" thickBot="1" x14ac:dyDescent="0.55000000000000004">
      <c r="A35" s="149"/>
      <c r="B35" s="205"/>
      <c r="C35" s="206"/>
      <c r="D35" s="216"/>
      <c r="E35" s="227"/>
      <c r="F35" s="213"/>
      <c r="G35" s="209">
        <f>G34+1</f>
        <v>33</v>
      </c>
      <c r="H35" s="71" t="s">
        <v>335</v>
      </c>
      <c r="I35" s="177">
        <v>1</v>
      </c>
      <c r="J35" s="178"/>
      <c r="K35" s="237"/>
      <c r="L35" s="809"/>
      <c r="M35" s="181"/>
      <c r="N35" s="161" t="str">
        <f t="shared" si="1"/>
        <v/>
      </c>
      <c r="O35" s="255"/>
      <c r="P35" s="256"/>
      <c r="Q35" s="196"/>
      <c r="R35" s="182"/>
    </row>
    <row r="36" spans="1:25" ht="33" customHeight="1" thickBot="1" x14ac:dyDescent="0.55000000000000004">
      <c r="A36" s="149"/>
      <c r="B36" s="205"/>
      <c r="C36" s="206"/>
      <c r="D36" s="216"/>
      <c r="E36" s="257">
        <v>7</v>
      </c>
      <c r="F36" s="230"/>
      <c r="G36" s="258">
        <f t="shared" si="0"/>
        <v>34</v>
      </c>
      <c r="H36" s="72" t="s">
        <v>336</v>
      </c>
      <c r="I36" s="187">
        <v>1</v>
      </c>
      <c r="J36" s="192">
        <f>SUM(I36:I36)</f>
        <v>1</v>
      </c>
      <c r="K36" s="259"/>
      <c r="L36" s="260"/>
      <c r="M36" s="189"/>
      <c r="N36" s="161" t="str">
        <f t="shared" si="1"/>
        <v/>
      </c>
      <c r="O36" s="261"/>
      <c r="P36" s="165"/>
      <c r="Q36" s="811">
        <f>SUM(N36:N38)</f>
        <v>0</v>
      </c>
      <c r="R36" s="165"/>
    </row>
    <row r="37" spans="1:25" ht="54" x14ac:dyDescent="0.5">
      <c r="A37" s="149"/>
      <c r="B37" s="205"/>
      <c r="C37" s="206"/>
      <c r="D37" s="216"/>
      <c r="E37" s="262">
        <v>8</v>
      </c>
      <c r="F37" s="168" t="s">
        <v>218</v>
      </c>
      <c r="G37" s="263">
        <f>G36+1</f>
        <v>35</v>
      </c>
      <c r="H37" s="73" t="s">
        <v>337</v>
      </c>
      <c r="I37" s="264">
        <v>1</v>
      </c>
      <c r="J37" s="265">
        <f>SUM(I37:I37)</f>
        <v>1</v>
      </c>
      <c r="K37" s="266"/>
      <c r="L37" s="267"/>
      <c r="M37" s="172"/>
      <c r="N37" s="161" t="str">
        <f t="shared" si="1"/>
        <v/>
      </c>
      <c r="O37" s="268"/>
      <c r="P37" s="163"/>
      <c r="Q37" s="812"/>
      <c r="R37" s="163"/>
    </row>
    <row r="38" spans="1:25" ht="36.6" thickBot="1" x14ac:dyDescent="0.55000000000000004">
      <c r="A38" s="269"/>
      <c r="B38" s="270"/>
      <c r="C38" s="271"/>
      <c r="D38" s="272"/>
      <c r="E38" s="273"/>
      <c r="F38" s="198"/>
      <c r="G38" s="274">
        <f>G37+1</f>
        <v>36</v>
      </c>
      <c r="H38" s="74" t="s">
        <v>338</v>
      </c>
      <c r="I38" s="275">
        <f>SUM(I3:I37)</f>
        <v>35</v>
      </c>
      <c r="J38" s="276" t="e">
        <f>SUM(J3:J37)</f>
        <v>#NAME?</v>
      </c>
      <c r="K38" s="277"/>
      <c r="L38" s="278"/>
      <c r="M38" s="181"/>
      <c r="N38" s="161" t="str">
        <f t="shared" si="1"/>
        <v/>
      </c>
      <c r="O38" s="279"/>
      <c r="P38" s="280"/>
      <c r="Q38" s="813"/>
      <c r="R38" s="182"/>
    </row>
    <row r="39" spans="1:25" ht="23.25" hidden="1" customHeight="1" thickBot="1" x14ac:dyDescent="0.55000000000000004">
      <c r="C39" s="271"/>
      <c r="D39" s="282"/>
      <c r="F39" s="193"/>
      <c r="H39" s="66">
        <f>COUNTA(H3:H38)</f>
        <v>36</v>
      </c>
      <c r="N39" s="161" t="str">
        <f t="shared" si="1"/>
        <v/>
      </c>
      <c r="Q39" s="283">
        <f>SUM(Q4:Q38)</f>
        <v>0</v>
      </c>
    </row>
    <row r="40" spans="1:25" ht="90.6" thickBot="1" x14ac:dyDescent="0.55000000000000004">
      <c r="H40" s="68" t="s">
        <v>423</v>
      </c>
      <c r="S40" s="285" t="s">
        <v>475</v>
      </c>
      <c r="T40" s="286" t="s">
        <v>476</v>
      </c>
      <c r="U40" s="287" t="s">
        <v>222</v>
      </c>
      <c r="V40" s="288" t="s">
        <v>477</v>
      </c>
      <c r="W40" s="289" t="s">
        <v>478</v>
      </c>
      <c r="X40" s="288" t="s">
        <v>479</v>
      </c>
      <c r="Y40" s="290" t="s">
        <v>480</v>
      </c>
    </row>
    <row r="41" spans="1:25" ht="33" customHeight="1" x14ac:dyDescent="0.5">
      <c r="S41" s="291">
        <f>SUM(W41:W42)/((SUM(W41:W42))+(SUM(X41:X42)))</f>
        <v>0</v>
      </c>
      <c r="T41" s="292" t="s">
        <v>206</v>
      </c>
      <c r="U41" s="293" t="s">
        <v>208</v>
      </c>
      <c r="V41" s="294" t="s">
        <v>162</v>
      </c>
      <c r="W41" s="295">
        <f>Q4</f>
        <v>0</v>
      </c>
      <c r="X41" s="296">
        <f>3-W41</f>
        <v>3</v>
      </c>
      <c r="Y41" s="297">
        <f>W41/3</f>
        <v>0</v>
      </c>
    </row>
    <row r="42" spans="1:25" ht="36.6" thickBot="1" x14ac:dyDescent="0.55000000000000004">
      <c r="S42" s="298"/>
      <c r="T42" s="167"/>
      <c r="U42" s="299" t="s">
        <v>209</v>
      </c>
      <c r="V42" s="300" t="s">
        <v>163</v>
      </c>
      <c r="W42" s="301">
        <f>Q7</f>
        <v>0</v>
      </c>
      <c r="X42" s="301">
        <f>4-W42</f>
        <v>4</v>
      </c>
      <c r="Y42" s="302">
        <f>W42/4</f>
        <v>0</v>
      </c>
    </row>
    <row r="43" spans="1:25" ht="36" x14ac:dyDescent="0.5">
      <c r="S43" s="303">
        <f>SUM(W43:W49)/((SUM(W43:W49))+(SUM(X43:X49)))</f>
        <v>0</v>
      </c>
      <c r="T43" s="304"/>
      <c r="U43" s="305" t="s">
        <v>212</v>
      </c>
      <c r="V43" s="306" t="s">
        <v>198</v>
      </c>
      <c r="W43" s="307">
        <f>Q11</f>
        <v>0</v>
      </c>
      <c r="X43" s="307">
        <f>4-W43</f>
        <v>4</v>
      </c>
      <c r="Y43" s="308">
        <f>W43/4</f>
        <v>0</v>
      </c>
    </row>
    <row r="44" spans="1:25" ht="36" x14ac:dyDescent="0.5">
      <c r="S44" s="309"/>
      <c r="T44" s="310"/>
      <c r="U44" s="311" t="s">
        <v>213</v>
      </c>
      <c r="V44" s="300" t="s">
        <v>199</v>
      </c>
      <c r="W44" s="301">
        <f>Q16</f>
        <v>0</v>
      </c>
      <c r="X44" s="301">
        <f>5-W44</f>
        <v>5</v>
      </c>
      <c r="Y44" s="302">
        <f>W44/5</f>
        <v>0</v>
      </c>
    </row>
    <row r="45" spans="1:25" ht="90" x14ac:dyDescent="0.5">
      <c r="S45" s="309"/>
      <c r="T45" s="310" t="s">
        <v>210</v>
      </c>
      <c r="U45" s="311" t="s">
        <v>214</v>
      </c>
      <c r="V45" s="300" t="s">
        <v>200</v>
      </c>
      <c r="W45" s="301">
        <f>Q22</f>
        <v>0</v>
      </c>
      <c r="X45" s="301">
        <f>8-W45</f>
        <v>8</v>
      </c>
      <c r="Y45" s="302">
        <f>W45/8</f>
        <v>0</v>
      </c>
    </row>
    <row r="46" spans="1:25" ht="36" x14ac:dyDescent="0.5">
      <c r="S46" s="309"/>
      <c r="T46" s="310"/>
      <c r="U46" s="311" t="s">
        <v>215</v>
      </c>
      <c r="V46" s="300" t="s">
        <v>201</v>
      </c>
      <c r="W46" s="301">
        <f>Q28</f>
        <v>0</v>
      </c>
      <c r="X46" s="301">
        <f>4-W46</f>
        <v>4</v>
      </c>
      <c r="Y46" s="302">
        <f>W46/4</f>
        <v>0</v>
      </c>
    </row>
    <row r="47" spans="1:25" ht="36" x14ac:dyDescent="0.5">
      <c r="S47" s="309"/>
      <c r="T47" s="310"/>
      <c r="U47" s="312" t="s">
        <v>216</v>
      </c>
      <c r="V47" s="300" t="s">
        <v>202</v>
      </c>
      <c r="W47" s="301">
        <f>Q31</f>
        <v>0</v>
      </c>
      <c r="X47" s="301">
        <f>2-W47</f>
        <v>2</v>
      </c>
      <c r="Y47" s="302">
        <f>W47/2</f>
        <v>0</v>
      </c>
    </row>
    <row r="48" spans="1:25" ht="36" x14ac:dyDescent="0.5">
      <c r="S48" s="309"/>
      <c r="T48" s="310"/>
      <c r="U48" s="311" t="s">
        <v>217</v>
      </c>
      <c r="V48" s="300" t="s">
        <v>203</v>
      </c>
      <c r="W48" s="301">
        <f>Q34</f>
        <v>0</v>
      </c>
      <c r="X48" s="301">
        <f>3-W48</f>
        <v>3</v>
      </c>
      <c r="Y48" s="302">
        <f>W48/3</f>
        <v>0</v>
      </c>
    </row>
    <row r="49" spans="19:25" ht="36.6" thickBot="1" x14ac:dyDescent="0.55000000000000004">
      <c r="S49" s="309"/>
      <c r="T49" s="313"/>
      <c r="U49" s="43" t="s">
        <v>218</v>
      </c>
      <c r="V49" s="314" t="s">
        <v>204</v>
      </c>
      <c r="W49" s="315">
        <f>Q36</f>
        <v>0</v>
      </c>
      <c r="X49" s="315">
        <f>3-W49</f>
        <v>3</v>
      </c>
      <c r="Y49" s="316">
        <f>W49/3</f>
        <v>0</v>
      </c>
    </row>
    <row r="50" spans="19:25" ht="19.8" thickBot="1" x14ac:dyDescent="0.55000000000000004">
      <c r="S50" s="317">
        <f>W50/(W50+X50)</f>
        <v>0</v>
      </c>
      <c r="T50" s="318" t="s">
        <v>158</v>
      </c>
      <c r="U50" s="319"/>
      <c r="V50" s="320"/>
      <c r="W50" s="321">
        <f>SUBTOTAL(9,W41:W49)</f>
        <v>0</v>
      </c>
      <c r="X50" s="322">
        <f>SUBTOTAL(9,X41:X49)</f>
        <v>36</v>
      </c>
      <c r="Y50" s="323"/>
    </row>
    <row r="51" spans="19:25" x14ac:dyDescent="0.5"/>
    <row r="52" spans="19:25" x14ac:dyDescent="0.5"/>
    <row r="53" spans="19:25" x14ac:dyDescent="0.5"/>
    <row r="54" spans="19:25" x14ac:dyDescent="0.5"/>
    <row r="55" spans="19:25" x14ac:dyDescent="0.5"/>
    <row r="56" spans="19:25" x14ac:dyDescent="0.5"/>
    <row r="57" spans="19:25" x14ac:dyDescent="0.5"/>
    <row r="58" spans="19:25" x14ac:dyDescent="0.5"/>
    <row r="59" spans="19:25" x14ac:dyDescent="0.5"/>
    <row r="60" spans="19:25" x14ac:dyDescent="0.5"/>
    <row r="61" spans="19:25" x14ac:dyDescent="0.5"/>
    <row r="62" spans="19:25" x14ac:dyDescent="0.5"/>
    <row r="63" spans="19:25" x14ac:dyDescent="0.5"/>
    <row r="64" spans="19:25" x14ac:dyDescent="0.5"/>
    <row r="74" x14ac:dyDescent="0.5"/>
    <row r="75" x14ac:dyDescent="0.5"/>
    <row r="76" x14ac:dyDescent="0.5"/>
    <row r="115" spans="10:10" ht="15" hidden="1" customHeight="1" x14ac:dyDescent="0.5">
      <c r="J115" s="188" t="e">
        <f>SUM(J3:J37)</f>
        <v>#NAME?</v>
      </c>
    </row>
    <row r="225" spans="3:3" ht="15" hidden="1" customHeight="1" x14ac:dyDescent="0.5">
      <c r="C225" s="324" t="s">
        <v>10</v>
      </c>
    </row>
    <row r="433" spans="3:3" ht="15" hidden="1" customHeight="1" x14ac:dyDescent="0.5">
      <c r="C433" s="324" t="s">
        <v>10</v>
      </c>
    </row>
    <row r="434" spans="3:3" ht="15" hidden="1" customHeight="1" x14ac:dyDescent="0.5">
      <c r="C434" s="324" t="s">
        <v>11</v>
      </c>
    </row>
    <row r="554" x14ac:dyDescent="0.5"/>
    <row r="556" x14ac:dyDescent="0.5"/>
    <row r="567" spans="3:3" ht="255" hidden="1" customHeight="1" x14ac:dyDescent="0.5">
      <c r="C567" s="324" t="s">
        <v>12</v>
      </c>
    </row>
    <row r="568" spans="3:3" x14ac:dyDescent="0.5"/>
    <row r="569" spans="3:3" x14ac:dyDescent="0.5"/>
    <row r="570" spans="3:3" x14ac:dyDescent="0.5"/>
    <row r="571" spans="3:3" x14ac:dyDescent="0.5"/>
    <row r="572" spans="3:3" x14ac:dyDescent="0.5"/>
    <row r="573" spans="3:3" x14ac:dyDescent="0.5"/>
    <row r="574" spans="3:3" x14ac:dyDescent="0.5"/>
    <row r="575" spans="3:3" x14ac:dyDescent="0.5"/>
    <row r="576" spans="3:3" x14ac:dyDescent="0.5"/>
    <row r="577" x14ac:dyDescent="0.5"/>
    <row r="578" x14ac:dyDescent="0.5"/>
    <row r="579" x14ac:dyDescent="0.5"/>
    <row r="580" x14ac:dyDescent="0.5"/>
    <row r="581" x14ac:dyDescent="0.5"/>
    <row r="582" x14ac:dyDescent="0.5"/>
    <row r="584" x14ac:dyDescent="0.5"/>
    <row r="585" x14ac:dyDescent="0.5"/>
    <row r="586" x14ac:dyDescent="0.5"/>
    <row r="587" x14ac:dyDescent="0.5"/>
    <row r="588" x14ac:dyDescent="0.5"/>
    <row r="589" x14ac:dyDescent="0.5"/>
    <row r="590" x14ac:dyDescent="0.5"/>
  </sheetData>
  <mergeCells count="10">
    <mergeCell ref="L33:L35"/>
    <mergeCell ref="L31:L32"/>
    <mergeCell ref="L27:L30"/>
    <mergeCell ref="Q36:Q38"/>
    <mergeCell ref="C1:L1"/>
    <mergeCell ref="L19:L26"/>
    <mergeCell ref="L3:L5"/>
    <mergeCell ref="L14:L18"/>
    <mergeCell ref="L10:L13"/>
    <mergeCell ref="L6:L9"/>
  </mergeCells>
  <conditionalFormatting sqref="S41 S43">
    <cfRule type="cellIs" dxfId="59" priority="6" operator="greaterThan">
      <formula>0.8999</formula>
    </cfRule>
    <cfRule type="cellIs" dxfId="58" priority="7" operator="between">
      <formula>0.7</formula>
      <formula>0.8999</formula>
    </cfRule>
    <cfRule type="cellIs" dxfId="57" priority="8" operator="between">
      <formula>0.5</formula>
      <formula>0.6999</formula>
    </cfRule>
    <cfRule type="cellIs" dxfId="56" priority="9" operator="between">
      <formula>0.3</formula>
      <formula>0.4999</formula>
    </cfRule>
    <cfRule type="cellIs" dxfId="55" priority="10" operator="between">
      <formula>0</formula>
      <formula>0.2999</formula>
    </cfRule>
  </conditionalFormatting>
  <conditionalFormatting sqref="Y41:Y49 S50">
    <cfRule type="cellIs" dxfId="54" priority="1" operator="greaterThan">
      <formula>0.8999</formula>
    </cfRule>
    <cfRule type="cellIs" dxfId="53" priority="2" operator="between">
      <formula>0.7</formula>
      <formula>0.8999</formula>
    </cfRule>
    <cfRule type="cellIs" dxfId="52" priority="3" operator="between">
      <formula>0.5</formula>
      <formula>0.6999</formula>
    </cfRule>
    <cfRule type="cellIs" dxfId="51" priority="4" operator="between">
      <formula>0.3</formula>
      <formula>0.4999</formula>
    </cfRule>
    <cfRule type="cellIs" dxfId="50" priority="5" operator="between">
      <formula>0</formula>
      <formula>0.2999</formula>
    </cfRule>
  </conditionalFormatting>
  <dataValidations count="2">
    <dataValidation type="list" allowBlank="1" showInputMessage="1" showErrorMessage="1" sqref="M39" xr:uid="{A9C1706D-BAD8-4F27-8284-3DAAB6DD91F0}">
      <formula1>"YES, NO"</formula1>
    </dataValidation>
    <dataValidation type="list" allowBlank="1" showInputMessage="1" showErrorMessage="1" sqref="K3:K38 M3:M38" xr:uid="{BDF28DAC-1CCA-4651-B13B-6C2C86CC0C0D}">
      <formula1>Confirm</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A3027-0140-4939-BB9D-2F5F7DBC572C}">
  <dimension ref="A1:Y57"/>
  <sheetViews>
    <sheetView topLeftCell="C1" zoomScale="80" zoomScaleNormal="80" workbookViewId="0">
      <selection activeCell="C34" sqref="A34:XFD45"/>
    </sheetView>
  </sheetViews>
  <sheetFormatPr defaultColWidth="9.109375" defaultRowHeight="14.4" zeroHeight="1" x14ac:dyDescent="0.3"/>
  <cols>
    <col min="1" max="2" width="24.77734375" hidden="1" customWidth="1"/>
    <col min="3" max="3" width="30.44140625" customWidth="1"/>
    <col min="4" max="4" width="58.109375" customWidth="1"/>
    <col min="5" max="5" width="5.44140625" hidden="1" customWidth="1"/>
    <col min="6" max="6" width="37.77734375" customWidth="1"/>
    <col min="7" max="7" width="5.109375" style="52" customWidth="1"/>
    <col min="8" max="8" width="115.77734375" customWidth="1"/>
    <col min="9" max="9" width="21.109375" hidden="1" customWidth="1"/>
    <col min="10" max="10" width="16.77734375" hidden="1" customWidth="1"/>
    <col min="11" max="11" width="28.109375" customWidth="1"/>
    <col min="12" max="12" width="53.109375" hidden="1" customWidth="1"/>
    <col min="13" max="13" width="26.44140625" customWidth="1"/>
    <col min="14" max="14" width="20.77734375" hidden="1" customWidth="1"/>
    <col min="15" max="16" width="38.109375" customWidth="1"/>
    <col min="17" max="17" width="22.44140625" hidden="1" customWidth="1"/>
    <col min="18" max="18" width="57.109375" customWidth="1"/>
    <col min="19" max="19" width="12.77734375" customWidth="1"/>
    <col min="20" max="20" width="16.44140625" customWidth="1"/>
    <col min="21" max="21" width="29.109375" customWidth="1"/>
    <col min="22" max="22" width="9.109375" customWidth="1"/>
    <col min="23" max="23" width="5.109375" bestFit="1" customWidth="1"/>
    <col min="24" max="24" width="4.77734375" customWidth="1"/>
    <col min="25" max="25" width="8.109375" bestFit="1" customWidth="1"/>
    <col min="29" max="29" width="9.109375" customWidth="1"/>
    <col min="33" max="33" width="9.109375" customWidth="1"/>
    <col min="16384" max="16384" width="4.77734375" customWidth="1"/>
  </cols>
  <sheetData>
    <row r="1" spans="1:21" s="103" customFormat="1" ht="55.5" customHeight="1" thickBot="1" x14ac:dyDescent="0.7">
      <c r="C1" s="826" t="s">
        <v>230</v>
      </c>
      <c r="D1" s="827"/>
      <c r="E1" s="827"/>
      <c r="F1" s="827"/>
      <c r="G1" s="827"/>
      <c r="H1" s="827"/>
      <c r="I1" s="827"/>
      <c r="J1" s="827"/>
      <c r="K1" s="827"/>
      <c r="L1" s="827"/>
      <c r="N1" s="326"/>
      <c r="O1" s="327" t="s">
        <v>0</v>
      </c>
      <c r="P1" s="327"/>
      <c r="Q1" s="328">
        <f>Q33</f>
        <v>0</v>
      </c>
      <c r="R1" s="131" t="str">
        <f>CONCATENATE("de ",H33," puntos")</f>
        <v>de 30 puntos</v>
      </c>
    </row>
    <row r="2" spans="1:21" s="126" customFormat="1" ht="79.05" customHeight="1" thickBot="1" x14ac:dyDescent="0.6">
      <c r="A2" s="329" t="e">
        <f>#REF!</f>
        <v>#REF!</v>
      </c>
      <c r="B2" s="330" t="e">
        <f>#REF!</f>
        <v>#REF!</v>
      </c>
      <c r="C2" s="331" t="str">
        <f>'C1 - Planificacion'!C2</f>
        <v>Sub-Componente</v>
      </c>
      <c r="D2" s="332" t="str">
        <f>'C1 - Planificacion'!D2</f>
        <v>Descripción del Sub-Componente</v>
      </c>
      <c r="E2" s="333" t="str">
        <f>'C1 - Planificacion'!E2</f>
        <v>Criterion Number</v>
      </c>
      <c r="F2" s="334">
        <f>'C1 - Planificacion'!F2</f>
        <v>0</v>
      </c>
      <c r="G2" s="335" t="s">
        <v>5</v>
      </c>
      <c r="H2" s="336" t="str">
        <f>'C1 - Planificacion'!H2</f>
        <v>Preguntas con base a los criterios de evaluación CCBO SCIL</v>
      </c>
      <c r="I2" s="337" t="str">
        <f>'C1 - Planificacion'!I2</f>
        <v>Total Possible Points Per Question             1= Yes   0=No</v>
      </c>
      <c r="J2" s="338" t="str">
        <f>'C1 - Planificacion'!J2</f>
        <v>Total Possible Points for each Criteria                 1= Yes   0=No</v>
      </c>
      <c r="K2" s="339" t="str">
        <f>'C1 - Planificacion'!K2</f>
        <v>Respuesta preliminar: marque si cree que la respuesta a esta pregunta es "Sí"</v>
      </c>
      <c r="L2" s="339" t="str">
        <f>'C1 - Planificacion'!L2</f>
        <v>Evidence for Criterion Questions are Often Found in These Documents</v>
      </c>
      <c r="M2" s="340" t="str">
        <f>'C1 - Planificacion'!M2</f>
        <v xml:space="preserve">Se cuenta con evidencia: marque si tiene la evidencia para demostrar que la respuesta es "Sí"                 </v>
      </c>
      <c r="N2" s="148" t="s">
        <v>9</v>
      </c>
      <c r="O2" s="341" t="str">
        <f>'C1 - Planificacion'!O2</f>
        <v>Nombre de los documentos aportados como evidencia a las preguntas que fueron contestadas como "Sí"</v>
      </c>
      <c r="P2" s="342" t="str">
        <f>'C1 - Planificacion'!P2</f>
        <v>Enlace URL al documento(s) de sustento</v>
      </c>
      <c r="Q2" s="343" t="str">
        <f>'C1 - Planificacion'!Q2</f>
        <v>Puntaje resumido para cada criterio
(# Respuestas "Sí")</v>
      </c>
      <c r="R2" s="342" t="str">
        <f>'C1 - Planificacion'!R2</f>
        <v>Notas (temas, comentarios, aclaraciones, dónde dentro de los documentos se pueden encontrar evidencias, etc.)</v>
      </c>
    </row>
    <row r="3" spans="1:21" s="126" customFormat="1" ht="33" customHeight="1" thickBot="1" x14ac:dyDescent="0.6">
      <c r="A3" s="821" t="s">
        <v>13</v>
      </c>
      <c r="B3" s="822">
        <v>1</v>
      </c>
      <c r="C3" s="217"/>
      <c r="E3" s="344">
        <v>1</v>
      </c>
      <c r="F3" s="345" t="s">
        <v>237</v>
      </c>
      <c r="G3" s="346">
        <v>1</v>
      </c>
      <c r="H3" s="68" t="s">
        <v>340</v>
      </c>
      <c r="I3" s="347">
        <v>1</v>
      </c>
      <c r="J3" s="348">
        <f>SUM(I3:I3)</f>
        <v>1</v>
      </c>
      <c r="K3" s="349"/>
      <c r="L3" s="350" t="str">
        <f>'C1 - Planificacion'!M2</f>
        <v xml:space="preserve">Se cuenta con evidencia: marque si tiene la evidencia para demostrar que la respuesta es "Sí"                 </v>
      </c>
      <c r="M3" s="351"/>
      <c r="N3" s="352" t="str">
        <f t="shared" ref="N3:N31" si="0">IF(M3="","",IF(M3="Si",1,0))</f>
        <v/>
      </c>
      <c r="O3" s="353"/>
      <c r="P3" s="354"/>
      <c r="Q3" s="355">
        <f>SUM(N3:N3)</f>
        <v>0</v>
      </c>
      <c r="R3" s="356"/>
    </row>
    <row r="4" spans="1:21" s="126" customFormat="1" ht="33" customHeight="1" thickBot="1" x14ac:dyDescent="0.55000000000000004">
      <c r="A4" s="821"/>
      <c r="B4" s="822"/>
      <c r="C4" s="357"/>
      <c r="D4" s="358"/>
      <c r="E4" s="359">
        <v>2</v>
      </c>
      <c r="G4" s="360">
        <f>G3+1</f>
        <v>2</v>
      </c>
      <c r="H4" s="69" t="s">
        <v>341</v>
      </c>
      <c r="I4" s="347">
        <v>1</v>
      </c>
      <c r="J4" s="361"/>
      <c r="K4" s="362"/>
      <c r="L4" s="828" t="str">
        <f>'C1 - Planificacion'!O2</f>
        <v>Nombre de los documentos aportados como evidencia a las preguntas que fueron contestadas como "Sí"</v>
      </c>
      <c r="M4" s="363"/>
      <c r="N4" s="352" t="str">
        <f t="shared" si="0"/>
        <v/>
      </c>
      <c r="O4" s="364"/>
      <c r="P4" s="365"/>
      <c r="Q4" s="366"/>
      <c r="R4" s="367"/>
    </row>
    <row r="5" spans="1:21" s="126" customFormat="1" ht="72.599999999999994" thickBot="1" x14ac:dyDescent="0.55000000000000004">
      <c r="A5" s="821"/>
      <c r="B5" s="822"/>
      <c r="C5" s="357"/>
      <c r="D5" s="358"/>
      <c r="E5" s="359"/>
      <c r="F5" s="368" t="s">
        <v>238</v>
      </c>
      <c r="G5" s="369">
        <f t="shared" ref="G5:G17" si="1">G4+1</f>
        <v>3</v>
      </c>
      <c r="H5" s="70" t="s">
        <v>342</v>
      </c>
      <c r="I5" s="370">
        <v>1</v>
      </c>
      <c r="J5" s="371">
        <f>SUM(I4:I6)</f>
        <v>3</v>
      </c>
      <c r="K5" s="372"/>
      <c r="L5" s="829"/>
      <c r="M5" s="363"/>
      <c r="N5" s="352" t="str">
        <f t="shared" si="0"/>
        <v/>
      </c>
      <c r="O5" s="373"/>
      <c r="P5" s="233"/>
      <c r="Q5" s="174">
        <f>SUM(N4:N6)</f>
        <v>0</v>
      </c>
      <c r="R5" s="374"/>
    </row>
    <row r="6" spans="1:21" s="126" customFormat="1" ht="54.6" thickBot="1" x14ac:dyDescent="0.55000000000000004">
      <c r="A6" s="821"/>
      <c r="B6" s="822"/>
      <c r="C6" s="357"/>
      <c r="D6" s="358"/>
      <c r="E6" s="359"/>
      <c r="F6" s="375"/>
      <c r="G6" s="376">
        <f t="shared" si="1"/>
        <v>4</v>
      </c>
      <c r="H6" s="71" t="s">
        <v>343</v>
      </c>
      <c r="I6" s="377">
        <v>1</v>
      </c>
      <c r="J6" s="378"/>
      <c r="K6" s="379"/>
      <c r="L6" s="830"/>
      <c r="M6" s="380"/>
      <c r="N6" s="352" t="str">
        <f t="shared" si="0"/>
        <v/>
      </c>
      <c r="O6" s="381"/>
      <c r="P6" s="382"/>
      <c r="Q6" s="383"/>
      <c r="R6" s="384"/>
    </row>
    <row r="7" spans="1:21" s="126" customFormat="1" ht="33" customHeight="1" thickBot="1" x14ac:dyDescent="0.6">
      <c r="A7" s="821"/>
      <c r="B7" s="822"/>
      <c r="C7" s="357"/>
      <c r="D7" s="358"/>
      <c r="E7" s="359">
        <v>3</v>
      </c>
      <c r="G7" s="385">
        <f t="shared" si="1"/>
        <v>5</v>
      </c>
      <c r="H7" s="69" t="s">
        <v>344</v>
      </c>
      <c r="I7" s="347">
        <v>1</v>
      </c>
      <c r="K7" s="362"/>
      <c r="L7" s="835" t="s">
        <v>14</v>
      </c>
      <c r="M7" s="349"/>
      <c r="N7" s="352" t="str">
        <f t="shared" si="0"/>
        <v/>
      </c>
      <c r="O7" s="364"/>
      <c r="P7" s="365"/>
      <c r="Q7" s="386"/>
      <c r="R7" s="387"/>
      <c r="S7" s="148"/>
      <c r="T7" s="148"/>
    </row>
    <row r="8" spans="1:21" s="126" customFormat="1" ht="409.6" thickBot="1" x14ac:dyDescent="0.6">
      <c r="A8" s="821"/>
      <c r="B8" s="822"/>
      <c r="C8" s="388" t="s">
        <v>231</v>
      </c>
      <c r="D8" s="389" t="s">
        <v>234</v>
      </c>
      <c r="E8" s="359"/>
      <c r="F8" s="390" t="s">
        <v>239</v>
      </c>
      <c r="G8" s="369">
        <f t="shared" si="1"/>
        <v>6</v>
      </c>
      <c r="H8" s="70" t="s">
        <v>345</v>
      </c>
      <c r="I8" s="370">
        <v>1</v>
      </c>
      <c r="J8" s="371">
        <f>SUM(I7:I9)</f>
        <v>3</v>
      </c>
      <c r="K8" s="372"/>
      <c r="L8" s="831"/>
      <c r="M8" s="349"/>
      <c r="N8" s="352" t="str">
        <f t="shared" si="0"/>
        <v/>
      </c>
      <c r="O8" s="373"/>
      <c r="P8" s="233"/>
      <c r="Q8" s="174">
        <v>0</v>
      </c>
      <c r="R8" s="325"/>
      <c r="S8" s="148"/>
      <c r="T8" s="148"/>
    </row>
    <row r="9" spans="1:21" s="103" customFormat="1" ht="36.6" thickBot="1" x14ac:dyDescent="0.55000000000000004">
      <c r="A9" s="821"/>
      <c r="B9" s="822"/>
      <c r="C9" s="391"/>
      <c r="D9" s="358"/>
      <c r="E9" s="359"/>
      <c r="F9" s="392"/>
      <c r="G9" s="376">
        <f t="shared" si="1"/>
        <v>7</v>
      </c>
      <c r="H9" s="71" t="s">
        <v>346</v>
      </c>
      <c r="I9" s="377">
        <v>1</v>
      </c>
      <c r="J9" s="393"/>
      <c r="K9" s="379"/>
      <c r="L9" s="839"/>
      <c r="M9" s="394"/>
      <c r="N9" s="352" t="str">
        <f t="shared" si="0"/>
        <v/>
      </c>
      <c r="O9" s="381"/>
      <c r="P9" s="382"/>
      <c r="Q9" s="395"/>
      <c r="R9" s="384"/>
      <c r="S9" s="126"/>
      <c r="T9" s="126"/>
      <c r="U9" s="126"/>
    </row>
    <row r="10" spans="1:21" s="126" customFormat="1" ht="36.6" thickBot="1" x14ac:dyDescent="0.55000000000000004">
      <c r="A10" s="821"/>
      <c r="B10" s="822"/>
      <c r="C10" s="391"/>
      <c r="D10" s="358"/>
      <c r="E10" s="359"/>
      <c r="F10" s="396" t="s">
        <v>240</v>
      </c>
      <c r="G10" s="385">
        <f t="shared" si="1"/>
        <v>8</v>
      </c>
      <c r="H10" s="69" t="s">
        <v>347</v>
      </c>
      <c r="I10" s="397">
        <v>1</v>
      </c>
      <c r="J10" s="398">
        <f>SUM(I10:I11)</f>
        <v>2</v>
      </c>
      <c r="K10" s="399"/>
      <c r="L10" s="837" t="s">
        <v>14</v>
      </c>
      <c r="M10" s="400"/>
      <c r="N10" s="352" t="str">
        <f t="shared" si="0"/>
        <v/>
      </c>
      <c r="O10" s="364"/>
      <c r="P10" s="401"/>
      <c r="Q10" s="402">
        <f>SUM(N10:N11)</f>
        <v>0</v>
      </c>
      <c r="R10" s="403"/>
    </row>
    <row r="11" spans="1:21" s="126" customFormat="1" ht="22.2" thickBot="1" x14ac:dyDescent="0.55000000000000004">
      <c r="A11" s="821"/>
      <c r="B11" s="822"/>
      <c r="C11" s="391"/>
      <c r="D11" s="358"/>
      <c r="E11" s="359"/>
      <c r="F11" s="404"/>
      <c r="G11" s="376">
        <f t="shared" si="1"/>
        <v>9</v>
      </c>
      <c r="H11" s="71" t="s">
        <v>348</v>
      </c>
      <c r="I11" s="405">
        <v>1</v>
      </c>
      <c r="J11" s="406"/>
      <c r="K11" s="407"/>
      <c r="L11" s="838"/>
      <c r="M11" s="380"/>
      <c r="N11" s="352" t="str">
        <f t="shared" si="0"/>
        <v/>
      </c>
      <c r="O11" s="381"/>
      <c r="P11" s="408"/>
      <c r="Q11" s="409"/>
      <c r="R11" s="410"/>
    </row>
    <row r="12" spans="1:21" s="126" customFormat="1" ht="33" customHeight="1" thickBot="1" x14ac:dyDescent="0.55000000000000004">
      <c r="A12" s="821"/>
      <c r="B12" s="822"/>
      <c r="C12" s="391"/>
      <c r="D12" s="358"/>
      <c r="E12" s="359">
        <v>5</v>
      </c>
      <c r="G12" s="385">
        <f t="shared" si="1"/>
        <v>10</v>
      </c>
      <c r="H12" s="69" t="s">
        <v>349</v>
      </c>
      <c r="I12" s="411">
        <v>1</v>
      </c>
      <c r="K12" s="349"/>
      <c r="L12" s="831" t="s">
        <v>14</v>
      </c>
      <c r="M12" s="349"/>
      <c r="N12" s="352" t="str">
        <f t="shared" si="0"/>
        <v/>
      </c>
      <c r="O12" s="364"/>
      <c r="P12" s="412"/>
      <c r="Q12" s="366"/>
      <c r="R12" s="413"/>
    </row>
    <row r="13" spans="1:21" s="126" customFormat="1" ht="54.6" thickBot="1" x14ac:dyDescent="0.55000000000000004">
      <c r="A13" s="821"/>
      <c r="B13" s="822"/>
      <c r="C13" s="391"/>
      <c r="D13" s="358"/>
      <c r="E13" s="359"/>
      <c r="F13" s="392" t="s">
        <v>241</v>
      </c>
      <c r="G13" s="414">
        <f t="shared" si="1"/>
        <v>11</v>
      </c>
      <c r="H13" s="70" t="s">
        <v>350</v>
      </c>
      <c r="I13" s="415">
        <v>1</v>
      </c>
      <c r="J13" s="416">
        <f>SUM(I12:I14)</f>
        <v>3</v>
      </c>
      <c r="K13" s="372"/>
      <c r="L13" s="831"/>
      <c r="M13" s="349"/>
      <c r="N13" s="352" t="str">
        <f t="shared" si="0"/>
        <v/>
      </c>
      <c r="O13" s="373"/>
      <c r="P13" s="233"/>
      <c r="Q13" s="417">
        <f>SUM(N12:N14)</f>
        <v>0</v>
      </c>
      <c r="R13" s="418"/>
    </row>
    <row r="14" spans="1:21" s="126" customFormat="1" ht="36.6" thickBot="1" x14ac:dyDescent="0.55000000000000004">
      <c r="A14" s="821"/>
      <c r="B14" s="822"/>
      <c r="C14" s="391"/>
      <c r="D14" s="358"/>
      <c r="E14" s="359"/>
      <c r="F14" s="392"/>
      <c r="G14" s="376">
        <f t="shared" si="1"/>
        <v>12</v>
      </c>
      <c r="H14" s="71" t="s">
        <v>351</v>
      </c>
      <c r="I14" s="415">
        <v>1</v>
      </c>
      <c r="J14" s="393"/>
      <c r="K14" s="372"/>
      <c r="L14" s="831"/>
      <c r="M14" s="394"/>
      <c r="N14" s="352" t="str">
        <f t="shared" si="0"/>
        <v/>
      </c>
      <c r="O14" s="381"/>
      <c r="P14" s="233"/>
      <c r="Q14" s="419"/>
      <c r="R14" s="418"/>
    </row>
    <row r="15" spans="1:21" s="126" customFormat="1" ht="21" customHeight="1" thickBot="1" x14ac:dyDescent="0.55000000000000004">
      <c r="A15" s="821"/>
      <c r="B15" s="822"/>
      <c r="C15" s="391"/>
      <c r="D15" s="358"/>
      <c r="E15" s="359">
        <v>6</v>
      </c>
      <c r="F15" s="217"/>
      <c r="G15" s="385">
        <f t="shared" si="1"/>
        <v>13</v>
      </c>
      <c r="H15" s="69" t="s">
        <v>352</v>
      </c>
      <c r="I15" s="347">
        <v>1</v>
      </c>
      <c r="J15" s="361"/>
      <c r="K15" s="362"/>
      <c r="L15" s="828" t="s">
        <v>14</v>
      </c>
      <c r="M15" s="400"/>
      <c r="N15" s="352" t="str">
        <f t="shared" si="0"/>
        <v/>
      </c>
      <c r="O15" s="364"/>
      <c r="P15" s="420"/>
      <c r="Q15" s="421"/>
      <c r="R15" s="367"/>
    </row>
    <row r="16" spans="1:21" s="126" customFormat="1" ht="72.599999999999994" thickBot="1" x14ac:dyDescent="0.55000000000000004">
      <c r="A16" s="821"/>
      <c r="B16" s="822"/>
      <c r="C16" s="391"/>
      <c r="D16" s="358"/>
      <c r="E16" s="359"/>
      <c r="F16" s="422" t="s">
        <v>242</v>
      </c>
      <c r="G16" s="423">
        <f t="shared" si="1"/>
        <v>14</v>
      </c>
      <c r="H16" s="70" t="s">
        <v>353</v>
      </c>
      <c r="I16" s="370">
        <v>1</v>
      </c>
      <c r="J16" s="371">
        <f>SUM(I15:I17)</f>
        <v>3</v>
      </c>
      <c r="K16" s="372"/>
      <c r="L16" s="829"/>
      <c r="M16" s="363"/>
      <c r="N16" s="352" t="str">
        <f t="shared" si="0"/>
        <v/>
      </c>
      <c r="O16" s="373"/>
      <c r="P16" s="233"/>
      <c r="Q16" s="174">
        <f>SUM(N15:N17)</f>
        <v>0</v>
      </c>
      <c r="R16" s="374"/>
    </row>
    <row r="17" spans="1:18" s="126" customFormat="1" ht="36.6" thickBot="1" x14ac:dyDescent="0.55000000000000004">
      <c r="A17" s="821"/>
      <c r="B17" s="822"/>
      <c r="C17" s="391"/>
      <c r="D17" s="424"/>
      <c r="E17" s="359"/>
      <c r="F17" s="425"/>
      <c r="G17" s="376">
        <f t="shared" si="1"/>
        <v>15</v>
      </c>
      <c r="H17" s="76" t="s">
        <v>354</v>
      </c>
      <c r="I17" s="415">
        <v>1</v>
      </c>
      <c r="J17" s="393"/>
      <c r="K17" s="372"/>
      <c r="L17" s="829"/>
      <c r="M17" s="380"/>
      <c r="N17" s="352" t="str">
        <f t="shared" si="0"/>
        <v/>
      </c>
      <c r="O17" s="381"/>
      <c r="P17" s="233"/>
      <c r="Q17" s="426"/>
      <c r="R17" s="418"/>
    </row>
    <row r="18" spans="1:18" s="126" customFormat="1" ht="33" customHeight="1" thickBot="1" x14ac:dyDescent="0.55000000000000004">
      <c r="A18" s="821"/>
      <c r="B18" s="822">
        <v>2</v>
      </c>
      <c r="C18" s="832" t="s">
        <v>232</v>
      </c>
      <c r="E18" s="344">
        <v>1</v>
      </c>
      <c r="F18" s="427" t="s">
        <v>503</v>
      </c>
      <c r="G18" s="428">
        <f>G17+1</f>
        <v>16</v>
      </c>
      <c r="H18" s="68" t="s">
        <v>355</v>
      </c>
      <c r="I18" s="347">
        <v>1</v>
      </c>
      <c r="J18" s="348">
        <f>SUM(I18:I18)</f>
        <v>1</v>
      </c>
      <c r="K18" s="362"/>
      <c r="L18" s="429" t="s">
        <v>15</v>
      </c>
      <c r="M18" s="394"/>
      <c r="N18" s="352" t="str">
        <f t="shared" si="0"/>
        <v/>
      </c>
      <c r="O18" s="430"/>
      <c r="P18" s="431"/>
      <c r="Q18" s="265">
        <f>SUM(N18)</f>
        <v>0</v>
      </c>
      <c r="R18" s="432"/>
    </row>
    <row r="19" spans="1:18" s="126" customFormat="1" ht="36.6" thickBot="1" x14ac:dyDescent="0.55000000000000004">
      <c r="A19" s="821"/>
      <c r="B19" s="822"/>
      <c r="C19" s="833"/>
      <c r="D19" s="358"/>
      <c r="E19" s="359"/>
      <c r="F19" s="433"/>
      <c r="G19" s="385">
        <f>G18+1</f>
        <v>17</v>
      </c>
      <c r="H19" s="69" t="s">
        <v>356</v>
      </c>
      <c r="I19" s="347">
        <v>1</v>
      </c>
      <c r="J19" s="361"/>
      <c r="K19" s="362"/>
      <c r="L19" s="828" t="s">
        <v>16</v>
      </c>
      <c r="M19" s="400"/>
      <c r="N19" s="352" t="str">
        <f t="shared" si="0"/>
        <v/>
      </c>
      <c r="O19" s="364"/>
      <c r="P19" s="365"/>
      <c r="Q19" s="366"/>
      <c r="R19" s="367"/>
    </row>
    <row r="20" spans="1:18" s="126" customFormat="1" ht="36.6" thickBot="1" x14ac:dyDescent="0.55000000000000004">
      <c r="A20" s="821"/>
      <c r="B20" s="822"/>
      <c r="C20" s="833"/>
      <c r="D20" s="358"/>
      <c r="E20" s="359"/>
      <c r="F20" s="434" t="s">
        <v>243</v>
      </c>
      <c r="G20" s="423">
        <f t="shared" ref="G20:G32" si="2">G19+1</f>
        <v>18</v>
      </c>
      <c r="H20" s="70" t="s">
        <v>357</v>
      </c>
      <c r="I20" s="370">
        <v>1</v>
      </c>
      <c r="J20" s="371">
        <f>SUM(I19:I22)</f>
        <v>4</v>
      </c>
      <c r="K20" s="372"/>
      <c r="L20" s="829"/>
      <c r="M20" s="363"/>
      <c r="N20" s="352" t="str">
        <f t="shared" si="0"/>
        <v/>
      </c>
      <c r="O20" s="373"/>
      <c r="P20" s="435"/>
      <c r="Q20" s="254">
        <f>SUM(N19:N22)</f>
        <v>0</v>
      </c>
      <c r="R20" s="374"/>
    </row>
    <row r="21" spans="1:18" s="126" customFormat="1" ht="22.2" thickBot="1" x14ac:dyDescent="0.55000000000000004">
      <c r="A21" s="821"/>
      <c r="B21" s="822"/>
      <c r="C21" s="833"/>
      <c r="D21" s="358"/>
      <c r="E21" s="359"/>
      <c r="F21" s="392"/>
      <c r="G21" s="414">
        <f t="shared" si="2"/>
        <v>19</v>
      </c>
      <c r="H21" s="70" t="s">
        <v>358</v>
      </c>
      <c r="I21" s="415">
        <v>1</v>
      </c>
      <c r="J21" s="393"/>
      <c r="K21" s="372"/>
      <c r="L21" s="829"/>
      <c r="M21" s="363"/>
      <c r="N21" s="352" t="str">
        <f t="shared" si="0"/>
        <v/>
      </c>
      <c r="O21" s="373"/>
      <c r="P21" s="233"/>
      <c r="Q21" s="436"/>
      <c r="R21" s="418"/>
    </row>
    <row r="22" spans="1:18" s="126" customFormat="1" ht="54.6" thickBot="1" x14ac:dyDescent="0.55000000000000004">
      <c r="A22" s="821"/>
      <c r="B22" s="822"/>
      <c r="C22" s="833"/>
      <c r="D22" s="358"/>
      <c r="E22" s="359"/>
      <c r="F22" s="437"/>
      <c r="G22" s="376">
        <f t="shared" si="2"/>
        <v>20</v>
      </c>
      <c r="H22" s="71" t="s">
        <v>359</v>
      </c>
      <c r="I22" s="377">
        <v>1</v>
      </c>
      <c r="J22" s="378"/>
      <c r="K22" s="379"/>
      <c r="L22" s="830"/>
      <c r="M22" s="380"/>
      <c r="N22" s="352" t="str">
        <f t="shared" si="0"/>
        <v/>
      </c>
      <c r="O22" s="381"/>
      <c r="P22" s="382"/>
      <c r="Q22" s="383"/>
      <c r="R22" s="384"/>
    </row>
    <row r="23" spans="1:18" s="126" customFormat="1" ht="33" customHeight="1" thickBot="1" x14ac:dyDescent="0.55000000000000004">
      <c r="A23" s="821"/>
      <c r="B23" s="822"/>
      <c r="C23" s="833"/>
      <c r="D23" s="358"/>
      <c r="E23" s="359">
        <v>2</v>
      </c>
      <c r="G23" s="385">
        <f t="shared" si="2"/>
        <v>21</v>
      </c>
      <c r="H23" s="69" t="s">
        <v>360</v>
      </c>
      <c r="I23" s="347">
        <v>1</v>
      </c>
      <c r="K23" s="362"/>
      <c r="L23" s="835" t="s">
        <v>17</v>
      </c>
      <c r="M23" s="349"/>
      <c r="N23" s="352" t="str">
        <f t="shared" si="0"/>
        <v/>
      </c>
      <c r="O23" s="364"/>
      <c r="P23" s="420"/>
      <c r="R23" s="367"/>
    </row>
    <row r="24" spans="1:18" s="126" customFormat="1" ht="198.6" thickBot="1" x14ac:dyDescent="0.55000000000000004">
      <c r="A24" s="821"/>
      <c r="B24" s="822"/>
      <c r="C24" s="833"/>
      <c r="D24" s="434" t="s">
        <v>235</v>
      </c>
      <c r="E24" s="359"/>
      <c r="F24" s="392"/>
      <c r="G24" s="414">
        <f t="shared" si="2"/>
        <v>22</v>
      </c>
      <c r="H24" s="70" t="s">
        <v>361</v>
      </c>
      <c r="I24" s="415">
        <v>1</v>
      </c>
      <c r="J24" s="393"/>
      <c r="K24" s="372"/>
      <c r="L24" s="831"/>
      <c r="M24" s="349"/>
      <c r="N24" s="352" t="str">
        <f t="shared" si="0"/>
        <v/>
      </c>
      <c r="O24" s="373"/>
      <c r="P24" s="233"/>
      <c r="Q24" s="436"/>
      <c r="R24" s="418"/>
    </row>
    <row r="25" spans="1:18" s="126" customFormat="1" ht="51.75" customHeight="1" thickBot="1" x14ac:dyDescent="0.55000000000000004">
      <c r="A25" s="821"/>
      <c r="B25" s="822"/>
      <c r="C25" s="833"/>
      <c r="D25" s="358"/>
      <c r="E25" s="359"/>
      <c r="F25" s="392"/>
      <c r="G25" s="414">
        <f t="shared" si="2"/>
        <v>23</v>
      </c>
      <c r="H25" s="70" t="s">
        <v>362</v>
      </c>
      <c r="I25" s="370">
        <v>1</v>
      </c>
      <c r="J25" s="371">
        <f>SUM(I23:I28)</f>
        <v>6</v>
      </c>
      <c r="K25" s="372"/>
      <c r="L25" s="831"/>
      <c r="M25" s="349"/>
      <c r="N25" s="352" t="str">
        <f t="shared" si="0"/>
        <v/>
      </c>
      <c r="O25" s="373"/>
      <c r="P25" s="233"/>
      <c r="Q25" s="174">
        <f>SUM(N23:N28)</f>
        <v>0</v>
      </c>
      <c r="R25" s="374"/>
    </row>
    <row r="26" spans="1:18" s="126" customFormat="1" ht="54.6" thickBot="1" x14ac:dyDescent="0.55000000000000004">
      <c r="A26" s="821"/>
      <c r="B26" s="822"/>
      <c r="C26" s="833"/>
      <c r="D26" s="358"/>
      <c r="E26" s="359"/>
      <c r="F26" s="434" t="s">
        <v>244</v>
      </c>
      <c r="G26" s="423">
        <f t="shared" si="2"/>
        <v>24</v>
      </c>
      <c r="H26" s="70" t="s">
        <v>363</v>
      </c>
      <c r="I26" s="377">
        <v>1</v>
      </c>
      <c r="J26" s="393"/>
      <c r="K26" s="379"/>
      <c r="L26" s="836"/>
      <c r="M26" s="394"/>
      <c r="N26" s="352" t="str">
        <f t="shared" si="0"/>
        <v/>
      </c>
      <c r="O26" s="381"/>
      <c r="P26" s="382"/>
      <c r="Q26" s="436"/>
      <c r="R26" s="384"/>
    </row>
    <row r="27" spans="1:18" s="126" customFormat="1" ht="54.6" thickBot="1" x14ac:dyDescent="0.55000000000000004">
      <c r="A27" s="821"/>
      <c r="B27" s="822"/>
      <c r="C27" s="833"/>
      <c r="D27" s="358"/>
      <c r="E27" s="359">
        <v>3</v>
      </c>
      <c r="F27" s="392"/>
      <c r="G27" s="414">
        <f>G26+1</f>
        <v>25</v>
      </c>
      <c r="H27" s="70" t="s">
        <v>364</v>
      </c>
      <c r="I27" s="347">
        <v>1</v>
      </c>
      <c r="J27" s="393"/>
      <c r="K27" s="362"/>
      <c r="L27" s="828" t="s">
        <v>18</v>
      </c>
      <c r="M27" s="400"/>
      <c r="N27" s="352" t="str">
        <f t="shared" si="0"/>
        <v/>
      </c>
      <c r="O27" s="364"/>
      <c r="P27" s="438"/>
      <c r="Q27" s="436"/>
      <c r="R27" s="367"/>
    </row>
    <row r="28" spans="1:18" s="126" customFormat="1" ht="35.25" customHeight="1" thickBot="1" x14ac:dyDescent="0.55000000000000004">
      <c r="A28" s="821"/>
      <c r="B28" s="822"/>
      <c r="C28" s="834"/>
      <c r="D28" s="439"/>
      <c r="E28" s="440"/>
      <c r="F28" s="437"/>
      <c r="G28" s="376">
        <f>G27+1</f>
        <v>26</v>
      </c>
      <c r="H28" s="71" t="s">
        <v>365</v>
      </c>
      <c r="I28" s="377">
        <v>1</v>
      </c>
      <c r="J28" s="378"/>
      <c r="K28" s="379"/>
      <c r="L28" s="838"/>
      <c r="M28" s="380"/>
      <c r="N28" s="352" t="str">
        <f t="shared" si="0"/>
        <v/>
      </c>
      <c r="O28" s="381"/>
      <c r="P28" s="382"/>
      <c r="Q28" s="383"/>
      <c r="R28" s="384"/>
    </row>
    <row r="29" spans="1:18" s="126" customFormat="1" ht="33" customHeight="1" thickBot="1" x14ac:dyDescent="0.55000000000000004">
      <c r="A29" s="821"/>
      <c r="B29" s="822"/>
      <c r="C29" s="823" t="s">
        <v>233</v>
      </c>
      <c r="E29" s="359">
        <v>1</v>
      </c>
      <c r="F29" s="441"/>
      <c r="G29" s="346">
        <f>G28+1</f>
        <v>27</v>
      </c>
      <c r="H29" s="69" t="s">
        <v>366</v>
      </c>
      <c r="I29" s="347">
        <v>1</v>
      </c>
      <c r="K29" s="442"/>
      <c r="L29" s="819" t="s">
        <v>19</v>
      </c>
      <c r="M29" s="349"/>
      <c r="N29" s="352" t="str">
        <f t="shared" si="0"/>
        <v/>
      </c>
      <c r="O29" s="364"/>
      <c r="P29" s="420"/>
      <c r="R29" s="367"/>
    </row>
    <row r="30" spans="1:18" s="126" customFormat="1" ht="108.6" thickBot="1" x14ac:dyDescent="0.55000000000000004">
      <c r="A30" s="821"/>
      <c r="B30" s="822"/>
      <c r="C30" s="824"/>
      <c r="D30" s="434" t="s">
        <v>236</v>
      </c>
      <c r="E30" s="359"/>
      <c r="F30" s="390" t="s">
        <v>245</v>
      </c>
      <c r="G30" s="423">
        <f>G29+1</f>
        <v>28</v>
      </c>
      <c r="H30" s="70" t="s">
        <v>367</v>
      </c>
      <c r="I30" s="370">
        <v>1</v>
      </c>
      <c r="J30" s="371">
        <f>SUM(I29:I31)</f>
        <v>3</v>
      </c>
      <c r="K30" s="443"/>
      <c r="L30" s="820"/>
      <c r="M30" s="349"/>
      <c r="N30" s="352" t="str">
        <f t="shared" si="0"/>
        <v/>
      </c>
      <c r="O30" s="373"/>
      <c r="P30" s="435"/>
      <c r="Q30" s="254">
        <f>SUM(N29:N31)</f>
        <v>0</v>
      </c>
      <c r="R30" s="374"/>
    </row>
    <row r="31" spans="1:18" s="126" customFormat="1" ht="19.5" customHeight="1" thickBot="1" x14ac:dyDescent="0.55000000000000004">
      <c r="A31" s="821"/>
      <c r="B31" s="822"/>
      <c r="C31" s="824"/>
      <c r="D31" s="368"/>
      <c r="E31" s="359"/>
      <c r="F31" s="444"/>
      <c r="G31" s="369">
        <f>G30+1</f>
        <v>29</v>
      </c>
      <c r="H31" s="71" t="s">
        <v>368</v>
      </c>
      <c r="I31" s="377">
        <v>1</v>
      </c>
      <c r="J31" s="393"/>
      <c r="K31" s="445"/>
      <c r="L31" s="820"/>
      <c r="M31" s="394"/>
      <c r="N31" s="352" t="str">
        <f t="shared" si="0"/>
        <v/>
      </c>
      <c r="O31" s="381"/>
      <c r="P31" s="382"/>
      <c r="Q31" s="395"/>
      <c r="R31" s="384"/>
    </row>
    <row r="32" spans="1:18" s="126" customFormat="1" ht="36.6" thickBot="1" x14ac:dyDescent="0.55000000000000004">
      <c r="A32" s="821"/>
      <c r="B32" s="822"/>
      <c r="C32" s="825"/>
      <c r="D32" s="446"/>
      <c r="E32" s="359">
        <v>3</v>
      </c>
      <c r="F32" s="447" t="s">
        <v>246</v>
      </c>
      <c r="G32" s="428">
        <f t="shared" si="2"/>
        <v>30</v>
      </c>
      <c r="H32" s="68" t="s">
        <v>369</v>
      </c>
      <c r="I32" s="448">
        <v>1</v>
      </c>
      <c r="J32" s="449">
        <f>SUM(I32:I32)</f>
        <v>1</v>
      </c>
      <c r="K32" s="450"/>
      <c r="L32" s="451" t="s">
        <v>20</v>
      </c>
      <c r="M32" s="351"/>
      <c r="N32" s="352" t="str">
        <f>IF(M32="","",IF(M32="Si",1,0))</f>
        <v/>
      </c>
      <c r="O32" s="452"/>
      <c r="P32" s="453"/>
      <c r="Q32" s="454">
        <f>SUM(N32:N32)</f>
        <v>0</v>
      </c>
      <c r="R32" s="455"/>
    </row>
    <row r="33" spans="1:25" ht="28.5" hidden="1" customHeight="1" thickBot="1" x14ac:dyDescent="0.35">
      <c r="A33" s="44"/>
      <c r="B33" s="45"/>
      <c r="C33" s="46">
        <f>COUNTA(C4:C32)</f>
        <v>3</v>
      </c>
      <c r="D33" s="47"/>
      <c r="E33" s="48">
        <f>COUNTA(E3:E32)</f>
        <v>10</v>
      </c>
      <c r="F33" s="47">
        <f>COUNTA(F3:F32)</f>
        <v>11</v>
      </c>
      <c r="G33" s="49">
        <f>COUNTA(G3:G32)</f>
        <v>30</v>
      </c>
      <c r="H33" s="50">
        <f>COUNTA(H3:H32)</f>
        <v>30</v>
      </c>
      <c r="I33" s="51">
        <f>SUM(I3:I32)</f>
        <v>30</v>
      </c>
      <c r="J33" s="42">
        <f>SUM(J3:J32)</f>
        <v>30</v>
      </c>
      <c r="K33" s="40"/>
      <c r="L33" s="40"/>
      <c r="M33" s="47"/>
      <c r="N33" s="48"/>
      <c r="O33" s="41"/>
      <c r="P33" s="41"/>
      <c r="Q33" s="41">
        <f>SUM(Q3:Q32)</f>
        <v>0</v>
      </c>
      <c r="R33" s="47"/>
    </row>
    <row r="34" spans="1:25" s="103" customFormat="1" ht="90.6" thickBot="1" x14ac:dyDescent="0.55000000000000004">
      <c r="G34" s="618"/>
      <c r="S34" s="285" t="s">
        <v>475</v>
      </c>
      <c r="T34" s="287" t="s">
        <v>476</v>
      </c>
      <c r="U34" s="289" t="s">
        <v>222</v>
      </c>
      <c r="V34" s="289" t="s">
        <v>477</v>
      </c>
      <c r="W34" s="289" t="s">
        <v>478</v>
      </c>
      <c r="X34" s="289" t="s">
        <v>479</v>
      </c>
      <c r="Y34" s="290" t="s">
        <v>480</v>
      </c>
    </row>
    <row r="35" spans="1:25" s="103" customFormat="1" ht="45" customHeight="1" x14ac:dyDescent="0.5">
      <c r="G35" s="618"/>
      <c r="S35" s="724"/>
      <c r="U35" s="725" t="s">
        <v>237</v>
      </c>
      <c r="V35" s="726" t="s">
        <v>159</v>
      </c>
      <c r="W35" s="727">
        <f>Q3</f>
        <v>0</v>
      </c>
      <c r="X35" s="295">
        <f>1-W35</f>
        <v>1</v>
      </c>
      <c r="Y35" s="728">
        <f>W35/1</f>
        <v>0</v>
      </c>
    </row>
    <row r="36" spans="1:25" s="103" customFormat="1" ht="90" customHeight="1" x14ac:dyDescent="0.5">
      <c r="G36" s="618"/>
      <c r="S36" s="729"/>
      <c r="T36" s="730"/>
      <c r="U36" s="695" t="s">
        <v>238</v>
      </c>
      <c r="V36" s="300" t="s">
        <v>190</v>
      </c>
      <c r="W36" s="301">
        <f>Q5</f>
        <v>0</v>
      </c>
      <c r="X36" s="301">
        <f>3-W36</f>
        <v>3</v>
      </c>
      <c r="Y36" s="731">
        <f>W36/3</f>
        <v>0</v>
      </c>
    </row>
    <row r="37" spans="1:25" s="103" customFormat="1" ht="90" x14ac:dyDescent="0.5">
      <c r="G37" s="618"/>
      <c r="S37" s="729">
        <f>SUM(W35:W40)/((SUM(W35:W40))+(SUM(X35:X40)))</f>
        <v>0</v>
      </c>
      <c r="T37" s="167" t="s">
        <v>231</v>
      </c>
      <c r="U37" s="695" t="s">
        <v>239</v>
      </c>
      <c r="V37" s="300" t="s">
        <v>191</v>
      </c>
      <c r="W37" s="301">
        <f>Q7</f>
        <v>0</v>
      </c>
      <c r="X37" s="301">
        <f>3-W37</f>
        <v>3</v>
      </c>
      <c r="Y37" s="302">
        <f>W37/3</f>
        <v>0</v>
      </c>
    </row>
    <row r="38" spans="1:25" s="103" customFormat="1" ht="30.75" customHeight="1" thickBot="1" x14ac:dyDescent="0.55000000000000004">
      <c r="G38" s="618"/>
      <c r="S38" s="729"/>
      <c r="T38" s="730"/>
      <c r="U38" s="695" t="s">
        <v>240</v>
      </c>
      <c r="V38" s="300" t="s">
        <v>192</v>
      </c>
      <c r="W38" s="301">
        <f>Q10</f>
        <v>0</v>
      </c>
      <c r="X38" s="301">
        <f>2-W38</f>
        <v>2</v>
      </c>
      <c r="Y38" s="732">
        <f>W38/2</f>
        <v>0</v>
      </c>
    </row>
    <row r="39" spans="1:25" s="103" customFormat="1" ht="90.6" thickTop="1" x14ac:dyDescent="0.5">
      <c r="G39" s="618"/>
      <c r="S39" s="729"/>
      <c r="T39" s="730"/>
      <c r="U39" s="722" t="s">
        <v>241</v>
      </c>
      <c r="V39" s="314" t="s">
        <v>193</v>
      </c>
      <c r="W39" s="315">
        <f>Q13</f>
        <v>0</v>
      </c>
      <c r="X39" s="315">
        <f>3-W39</f>
        <v>3</v>
      </c>
      <c r="Y39" s="733">
        <f>W39/3</f>
        <v>0</v>
      </c>
    </row>
    <row r="40" spans="1:25" s="103" customFormat="1" ht="90.6" thickBot="1" x14ac:dyDescent="0.55000000000000004">
      <c r="G40" s="618"/>
      <c r="S40" s="734"/>
      <c r="T40" s="735"/>
      <c r="U40" s="736" t="s">
        <v>242</v>
      </c>
      <c r="V40" s="737" t="s">
        <v>194</v>
      </c>
      <c r="W40" s="738">
        <f>Q16</f>
        <v>0</v>
      </c>
      <c r="X40" s="738">
        <f>3-W40</f>
        <v>3</v>
      </c>
      <c r="Y40" s="739">
        <f>W40/3</f>
        <v>0</v>
      </c>
    </row>
    <row r="41" spans="1:25" s="103" customFormat="1" ht="49.05" customHeight="1" thickBot="1" x14ac:dyDescent="0.55000000000000004">
      <c r="G41" s="618"/>
      <c r="S41" s="729"/>
      <c r="U41" s="725" t="s">
        <v>503</v>
      </c>
      <c r="V41" s="740" t="s">
        <v>195</v>
      </c>
      <c r="W41" s="727">
        <f>Q18</f>
        <v>0</v>
      </c>
      <c r="X41" s="738">
        <f>1-W41</f>
        <v>1</v>
      </c>
      <c r="Y41" s="739">
        <f>W41/1</f>
        <v>0</v>
      </c>
    </row>
    <row r="42" spans="1:25" s="103" customFormat="1" ht="90" x14ac:dyDescent="0.5">
      <c r="G42" s="618"/>
      <c r="S42" s="303">
        <f>SUM(W41:W43)/((SUM(W41:W43))+(SUM(X41:X43)))</f>
        <v>0</v>
      </c>
      <c r="T42" s="741" t="s">
        <v>232</v>
      </c>
      <c r="U42" s="695" t="s">
        <v>243</v>
      </c>
      <c r="V42" s="300" t="s">
        <v>186</v>
      </c>
      <c r="W42" s="301">
        <f>Q20</f>
        <v>0</v>
      </c>
      <c r="X42" s="301">
        <f>4-W42</f>
        <v>4</v>
      </c>
      <c r="Y42" s="302">
        <f>W42/4</f>
        <v>0</v>
      </c>
    </row>
    <row r="43" spans="1:25" s="103" customFormat="1" ht="46.5" customHeight="1" thickBot="1" x14ac:dyDescent="0.55000000000000004">
      <c r="G43" s="618"/>
      <c r="S43" s="729"/>
      <c r="T43" s="742"/>
      <c r="U43" s="695" t="s">
        <v>244</v>
      </c>
      <c r="V43" s="300" t="s">
        <v>189</v>
      </c>
      <c r="W43" s="301">
        <f>Q25</f>
        <v>0</v>
      </c>
      <c r="X43" s="301">
        <f>6-W43</f>
        <v>6</v>
      </c>
      <c r="Y43" s="302">
        <f>W43/6</f>
        <v>0</v>
      </c>
    </row>
    <row r="44" spans="1:25" s="103" customFormat="1" ht="45" customHeight="1" x14ac:dyDescent="0.5">
      <c r="G44" s="618"/>
      <c r="S44" s="743">
        <f>SUM(W44:W45)/((SUM(W44:W45))+(SUM(X44:X45)))</f>
        <v>0</v>
      </c>
      <c r="T44" s="744" t="s">
        <v>233</v>
      </c>
      <c r="U44" s="745" t="s">
        <v>245</v>
      </c>
      <c r="V44" s="726" t="s">
        <v>187</v>
      </c>
      <c r="W44" s="295">
        <f>Q30</f>
        <v>0</v>
      </c>
      <c r="X44" s="295">
        <f>3-W44</f>
        <v>3</v>
      </c>
      <c r="Y44" s="297">
        <f>W44/3</f>
        <v>0</v>
      </c>
    </row>
    <row r="45" spans="1:25" s="103" customFormat="1" ht="35.549999999999997" customHeight="1" thickBot="1" x14ac:dyDescent="0.55000000000000004">
      <c r="G45" s="618"/>
      <c r="S45" s="746"/>
      <c r="T45" s="747"/>
      <c r="U45" s="722" t="s">
        <v>246</v>
      </c>
      <c r="V45" s="314" t="s">
        <v>188</v>
      </c>
      <c r="W45" s="315">
        <f>Q32</f>
        <v>0</v>
      </c>
      <c r="X45" s="315">
        <f>1-W45</f>
        <v>1</v>
      </c>
      <c r="Y45" s="731">
        <f>W45/1</f>
        <v>0</v>
      </c>
    </row>
    <row r="46" spans="1:25" ht="16.5" customHeight="1" thickBot="1" x14ac:dyDescent="0.35">
      <c r="S46" s="82">
        <f>W46/(W46+X46)</f>
        <v>0</v>
      </c>
      <c r="T46" s="31" t="s">
        <v>158</v>
      </c>
      <c r="U46" s="32"/>
      <c r="V46" s="32"/>
      <c r="W46" s="33">
        <f>SUM(W35:W45)</f>
        <v>0</v>
      </c>
      <c r="X46" s="33">
        <f>SUM(X35:X45)</f>
        <v>30</v>
      </c>
      <c r="Y46" s="34"/>
    </row>
    <row r="47" spans="1:25" ht="15" customHeight="1" x14ac:dyDescent="0.3"/>
    <row r="48" spans="1:25" x14ac:dyDescent="0.3"/>
    <row r="49" x14ac:dyDescent="0.3"/>
    <row r="50" ht="15" customHeight="1" x14ac:dyDescent="0.3"/>
    <row r="51" ht="15" customHeight="1" x14ac:dyDescent="0.3"/>
    <row r="52" x14ac:dyDescent="0.3"/>
    <row r="53" x14ac:dyDescent="0.3"/>
    <row r="54" ht="15" customHeight="1" x14ac:dyDescent="0.3"/>
    <row r="55" ht="15" customHeight="1" x14ac:dyDescent="0.3"/>
    <row r="56" x14ac:dyDescent="0.3"/>
    <row r="57" x14ac:dyDescent="0.3"/>
  </sheetData>
  <sheetProtection selectLockedCells="1"/>
  <mergeCells count="16">
    <mergeCell ref="C1:L1"/>
    <mergeCell ref="L19:L22"/>
    <mergeCell ref="L4:L6"/>
    <mergeCell ref="L12:L14"/>
    <mergeCell ref="C18:C28"/>
    <mergeCell ref="L23:L26"/>
    <mergeCell ref="L10:L11"/>
    <mergeCell ref="L7:L9"/>
    <mergeCell ref="L27:L28"/>
    <mergeCell ref="L15:L17"/>
    <mergeCell ref="L29:L31"/>
    <mergeCell ref="A3:A32"/>
    <mergeCell ref="B3:B17"/>
    <mergeCell ref="B18:B28"/>
    <mergeCell ref="B29:B32"/>
    <mergeCell ref="C29:C32"/>
  </mergeCells>
  <conditionalFormatting sqref="S35:S46">
    <cfRule type="cellIs" dxfId="49" priority="6" operator="greaterThan">
      <formula>0.8999</formula>
    </cfRule>
    <cfRule type="cellIs" dxfId="48" priority="7" operator="between">
      <formula>0.7</formula>
      <formula>0.8999</formula>
    </cfRule>
    <cfRule type="cellIs" dxfId="47" priority="8" operator="between">
      <formula>0.5</formula>
      <formula>0.6999</formula>
    </cfRule>
    <cfRule type="cellIs" dxfId="46" priority="9" operator="between">
      <formula>0.3</formula>
      <formula>0.4999</formula>
    </cfRule>
    <cfRule type="cellIs" dxfId="45" priority="10" operator="between">
      <formula>0</formula>
      <formula>0.2999</formula>
    </cfRule>
  </conditionalFormatting>
  <conditionalFormatting sqref="Y35:Y45">
    <cfRule type="cellIs" dxfId="44" priority="1" operator="greaterThan">
      <formula>0.8999</formula>
    </cfRule>
    <cfRule type="cellIs" dxfId="43" priority="2" operator="between">
      <formula>0.7</formula>
      <formula>0.8999</formula>
    </cfRule>
    <cfRule type="cellIs" dxfId="42" priority="3" operator="between">
      <formula>0.5</formula>
      <formula>0.6999</formula>
    </cfRule>
    <cfRule type="cellIs" dxfId="41" priority="4" operator="between">
      <formula>0.3</formula>
      <formula>0.4999</formula>
    </cfRule>
    <cfRule type="cellIs" dxfId="40" priority="5" operator="between">
      <formula>0</formula>
      <formula>0.2999</formula>
    </cfRule>
  </conditionalFormatting>
  <dataValidations count="1">
    <dataValidation type="list" allowBlank="1" showInputMessage="1" showErrorMessage="1" sqref="K3:K32 M3:M32" xr:uid="{FE5B3940-A14A-4B35-8871-45EC5CC2969A}">
      <formula1>Confirm</formula1>
    </dataValidation>
  </dataValidations>
  <pageMargins left="0.7" right="0.7" top="0.75" bottom="0.75" header="0.3" footer="0.3"/>
  <pageSetup orientation="portrait" horizontalDpi="300" verticalDpi="300" r:id="rId1"/>
  <ignoredErrors>
    <ignoredError sqref="V35 V41 V45" numberStoredAsText="1"/>
    <ignoredError sqref="G4:G18 G19:G32" unlockedFormula="1"/>
    <ignoredError sqref="X38:Y3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9986-AE00-4852-A95E-243A33C20F10}">
  <dimension ref="A1:Y47"/>
  <sheetViews>
    <sheetView topLeftCell="C1" zoomScale="80" zoomScaleNormal="80" workbookViewId="0">
      <selection activeCell="C28" sqref="A28:XFD35"/>
    </sheetView>
  </sheetViews>
  <sheetFormatPr defaultColWidth="9.109375" defaultRowHeight="14.4" zeroHeight="1" x14ac:dyDescent="0.3"/>
  <cols>
    <col min="1" max="2" width="26.44140625" style="1" hidden="1" customWidth="1"/>
    <col min="3" max="3" width="30.77734375" style="2" customWidth="1"/>
    <col min="4" max="4" width="46.44140625" customWidth="1"/>
    <col min="5" max="5" width="46.44140625" hidden="1" customWidth="1"/>
    <col min="6" max="6" width="38.109375" customWidth="1"/>
    <col min="7" max="7" width="4.44140625" customWidth="1"/>
    <col min="8" max="8" width="156.44140625" style="1" customWidth="1"/>
    <col min="9" max="9" width="24.109375" style="1" hidden="1" customWidth="1"/>
    <col min="10" max="10" width="16.77734375" hidden="1" customWidth="1"/>
    <col min="11" max="11" width="30.44140625" customWidth="1"/>
    <col min="12" max="12" width="53.109375" hidden="1" customWidth="1"/>
    <col min="13" max="13" width="28" customWidth="1"/>
    <col min="14" max="14" width="25" hidden="1" customWidth="1"/>
    <col min="15" max="15" width="38.109375" customWidth="1"/>
    <col min="16" max="16" width="51" customWidth="1"/>
    <col min="17" max="17" width="23.44140625" hidden="1" customWidth="1"/>
    <col min="18" max="18" width="51.109375" customWidth="1"/>
    <col min="19" max="19" width="10.77734375" customWidth="1"/>
    <col min="20" max="20" width="15.77734375" customWidth="1"/>
    <col min="21" max="21" width="27.77734375" customWidth="1"/>
    <col min="22" max="22" width="8.44140625" bestFit="1" customWidth="1"/>
    <col min="23" max="23" width="5.109375" bestFit="1" customWidth="1"/>
    <col min="24" max="24" width="5" customWidth="1"/>
    <col min="25" max="25" width="8.77734375" customWidth="1"/>
    <col min="16384" max="16384" width="1.44140625" customWidth="1"/>
  </cols>
  <sheetData>
    <row r="1" spans="1:18" s="103" customFormat="1" ht="46.5" customHeight="1" thickBot="1" x14ac:dyDescent="0.7">
      <c r="A1" s="126"/>
      <c r="B1" s="126"/>
      <c r="C1" s="840" t="s">
        <v>247</v>
      </c>
      <c r="D1" s="841"/>
      <c r="E1" s="841"/>
      <c r="F1" s="841"/>
      <c r="G1" s="841"/>
      <c r="H1" s="841"/>
      <c r="I1" s="456"/>
      <c r="J1" s="456"/>
      <c r="K1" s="457"/>
      <c r="L1" s="456"/>
      <c r="M1" s="456"/>
      <c r="N1" s="326"/>
      <c r="O1" s="327" t="s">
        <v>0</v>
      </c>
      <c r="P1" s="327"/>
      <c r="Q1" s="328">
        <f>Q27</f>
        <v>0</v>
      </c>
      <c r="R1" s="131" t="str">
        <f>CONCATENATE("de ",H27," puntos")</f>
        <v>de 24 puntos</v>
      </c>
    </row>
    <row r="2" spans="1:18" s="103" customFormat="1" ht="68.25" customHeight="1" thickBot="1" x14ac:dyDescent="0.6">
      <c r="A2" s="329" t="s">
        <v>1</v>
      </c>
      <c r="B2" s="330" t="e">
        <f>#REF!</f>
        <v>#REF!</v>
      </c>
      <c r="C2" s="458" t="str">
        <f>'C1 - Planificacion'!C2</f>
        <v>Sub-Componente</v>
      </c>
      <c r="D2" s="459" t="str">
        <f>'C1 - Planificacion'!D2</f>
        <v>Descripción del Sub-Componente</v>
      </c>
      <c r="E2" s="460" t="str">
        <f>'C1 - Planificacion'!E2</f>
        <v>Criterion Number</v>
      </c>
      <c r="F2" s="459">
        <f>'C1 - Planificacion'!F2</f>
        <v>0</v>
      </c>
      <c r="G2" s="461" t="str">
        <f>'C1 - Planificacion'!G2</f>
        <v>Pregunta#</v>
      </c>
      <c r="H2" s="459" t="str">
        <f>'C1 - Planificacion'!H2</f>
        <v>Preguntas con base a los criterios de evaluación CCBO SCIL</v>
      </c>
      <c r="I2" s="462" t="str">
        <f>'C1 - Planificacion'!I2</f>
        <v>Total Possible Points Per Question             1= Yes   0=No</v>
      </c>
      <c r="J2" s="463" t="str">
        <f>'C1 - Planificacion'!J2</f>
        <v>Total Possible Points for each Criteria                 1= Yes   0=No</v>
      </c>
      <c r="K2" s="459" t="str">
        <f>'C1 - Planificacion'!K2</f>
        <v>Respuesta preliminar: marque si cree que la respuesta a esta pregunta es "Sí"</v>
      </c>
      <c r="L2" s="464" t="str">
        <f>'C1 - Planificacion'!L2</f>
        <v>Evidence for Criterion Questions are Often Found in These Documents</v>
      </c>
      <c r="M2" s="459" t="str">
        <f>'C1 - Planificacion'!M2</f>
        <v xml:space="preserve">Se cuenta con evidencia: marque si tiene la evidencia para demostrar que la respuesta es "Sí"                 </v>
      </c>
      <c r="N2" s="459" t="str">
        <f>'C1 - Planificacion'!N2</f>
        <v>Score for each Sub-Criteria  Items                           1= Si   0=No</v>
      </c>
      <c r="O2" s="459" t="str">
        <f>'C1 - Planificacion'!O2</f>
        <v>Nombre de los documentos aportados como evidencia a las preguntas que fueron contestadas como "Sí"</v>
      </c>
      <c r="P2" s="464" t="str">
        <f>'C1 - Planificacion'!P2</f>
        <v>Enlace URL al documento(s) de sustento</v>
      </c>
      <c r="Q2" s="464" t="str">
        <f>'C1 - Planificacion'!Q2</f>
        <v>Puntaje resumido para cada criterio
(# Respuestas "Sí")</v>
      </c>
      <c r="R2" s="464" t="str">
        <f>'C1 - Planificacion'!R2</f>
        <v>Notas (temas, comentarios, aclaraciones, dónde dentro de los documentos se pueden encontrar evidencias, etc.)</v>
      </c>
    </row>
    <row r="3" spans="1:18" s="103" customFormat="1" ht="33" customHeight="1" thickBot="1" x14ac:dyDescent="0.55000000000000004">
      <c r="A3" s="821" t="s">
        <v>21</v>
      </c>
      <c r="B3" s="822">
        <v>1</v>
      </c>
      <c r="C3" s="465"/>
      <c r="D3" s="466"/>
      <c r="E3" s="467">
        <v>1</v>
      </c>
      <c r="F3" s="468"/>
      <c r="G3" s="467">
        <v>1</v>
      </c>
      <c r="H3" s="69" t="s">
        <v>370</v>
      </c>
      <c r="I3" s="469">
        <v>1</v>
      </c>
      <c r="J3" s="470">
        <f>SUM(I3:I5)</f>
        <v>2</v>
      </c>
      <c r="K3" s="471"/>
      <c r="L3" s="842" t="s">
        <v>22</v>
      </c>
      <c r="M3" s="189"/>
      <c r="N3" s="473" t="str">
        <f>IF(M3="","",IF(M3="Si",1,0))</f>
        <v/>
      </c>
      <c r="O3" s="474"/>
      <c r="P3" s="475"/>
      <c r="Q3" s="476"/>
      <c r="R3" s="477"/>
    </row>
    <row r="4" spans="1:18" s="103" customFormat="1" ht="72.599999999999994" thickBot="1" x14ac:dyDescent="0.55000000000000004">
      <c r="A4" s="821"/>
      <c r="B4" s="822"/>
      <c r="C4" s="167" t="s">
        <v>248</v>
      </c>
      <c r="D4" s="168" t="s">
        <v>506</v>
      </c>
      <c r="E4" s="478"/>
      <c r="F4" s="190" t="s">
        <v>253</v>
      </c>
      <c r="G4" s="172">
        <f t="shared" ref="G4:G26" si="0">G3+1</f>
        <v>2</v>
      </c>
      <c r="H4" s="70" t="s">
        <v>371</v>
      </c>
      <c r="I4" s="479"/>
      <c r="J4" s="480"/>
      <c r="K4" s="481"/>
      <c r="L4" s="809"/>
      <c r="M4" s="172"/>
      <c r="N4" s="473" t="str">
        <f t="shared" ref="N4:N26" si="1">IF(M4="","",IF(M4="Si",1,0))</f>
        <v/>
      </c>
      <c r="O4" s="482"/>
      <c r="P4" s="483"/>
      <c r="Q4" s="174">
        <f>SUM(N3:N5)</f>
        <v>0</v>
      </c>
      <c r="R4" s="482"/>
    </row>
    <row r="5" spans="1:18" s="103" customFormat="1" ht="36.6" thickBot="1" x14ac:dyDescent="0.55000000000000004">
      <c r="A5" s="821"/>
      <c r="B5" s="822"/>
      <c r="C5" s="484"/>
      <c r="D5" s="485"/>
      <c r="E5" s="486"/>
      <c r="F5" s="242"/>
      <c r="G5" s="487">
        <f t="shared" si="0"/>
        <v>3</v>
      </c>
      <c r="H5" s="71" t="s">
        <v>372</v>
      </c>
      <c r="I5" s="488">
        <v>1</v>
      </c>
      <c r="J5" s="489"/>
      <c r="K5" s="237"/>
      <c r="L5" s="809"/>
      <c r="M5" s="181"/>
      <c r="N5" s="473" t="str">
        <f t="shared" si="1"/>
        <v/>
      </c>
      <c r="O5" s="490"/>
      <c r="P5" s="491"/>
      <c r="Q5" s="492"/>
      <c r="R5" s="482"/>
    </row>
    <row r="6" spans="1:18" s="103" customFormat="1" ht="21" customHeight="1" thickBot="1" x14ac:dyDescent="0.55000000000000004">
      <c r="A6" s="821"/>
      <c r="B6" s="822">
        <v>2</v>
      </c>
      <c r="C6" s="284"/>
      <c r="D6" s="493"/>
      <c r="E6" s="494">
        <v>1</v>
      </c>
      <c r="F6" s="466"/>
      <c r="G6" s="495">
        <f t="shared" si="0"/>
        <v>4</v>
      </c>
      <c r="H6" s="69" t="s">
        <v>373</v>
      </c>
      <c r="I6" s="496">
        <v>1</v>
      </c>
      <c r="J6" s="497">
        <f>SUM(I6:I6)</f>
        <v>1</v>
      </c>
      <c r="K6" s="498"/>
      <c r="L6" s="844" t="s">
        <v>23</v>
      </c>
      <c r="M6" s="189"/>
      <c r="N6" s="473" t="str">
        <f t="shared" si="1"/>
        <v/>
      </c>
      <c r="O6" s="474"/>
      <c r="P6" s="468"/>
      <c r="Q6" s="466"/>
      <c r="R6" s="476"/>
    </row>
    <row r="7" spans="1:18" s="103" customFormat="1" ht="72.599999999999994" thickBot="1" x14ac:dyDescent="0.55000000000000004">
      <c r="A7" s="821"/>
      <c r="B7" s="822"/>
      <c r="C7" s="167" t="s">
        <v>249</v>
      </c>
      <c r="D7" s="194" t="s">
        <v>251</v>
      </c>
      <c r="E7" s="499"/>
      <c r="F7" s="168" t="s">
        <v>254</v>
      </c>
      <c r="G7" s="486">
        <f t="shared" si="0"/>
        <v>5</v>
      </c>
      <c r="H7" s="70" t="s">
        <v>374</v>
      </c>
      <c r="I7" s="500">
        <v>1</v>
      </c>
      <c r="J7" s="501">
        <f>SUM(I7:I9)</f>
        <v>3</v>
      </c>
      <c r="K7" s="172"/>
      <c r="L7" s="845"/>
      <c r="M7" s="172"/>
      <c r="N7" s="473" t="str">
        <f t="shared" si="1"/>
        <v/>
      </c>
      <c r="O7" s="482"/>
      <c r="P7" s="491"/>
      <c r="Q7" s="503">
        <f>SUM(N6:N9)</f>
        <v>0</v>
      </c>
      <c r="R7" s="482"/>
    </row>
    <row r="8" spans="1:18" s="103" customFormat="1" ht="36.6" thickBot="1" x14ac:dyDescent="0.55000000000000004">
      <c r="A8" s="821"/>
      <c r="B8" s="822"/>
      <c r="C8" s="504"/>
      <c r="D8" s="242"/>
      <c r="E8" s="499"/>
      <c r="F8" s="168"/>
      <c r="G8" s="505">
        <f t="shared" si="0"/>
        <v>6</v>
      </c>
      <c r="H8" s="70" t="s">
        <v>375</v>
      </c>
      <c r="I8" s="506">
        <v>1</v>
      </c>
      <c r="J8" s="507"/>
      <c r="K8" s="172"/>
      <c r="L8" s="845"/>
      <c r="M8" s="172"/>
      <c r="N8" s="473" t="str">
        <f t="shared" si="1"/>
        <v/>
      </c>
      <c r="O8" s="482"/>
      <c r="P8" s="508"/>
      <c r="Q8" s="509"/>
      <c r="R8" s="482"/>
    </row>
    <row r="9" spans="1:18" s="103" customFormat="1" ht="22.2" thickBot="1" x14ac:dyDescent="0.55000000000000004">
      <c r="A9" s="821"/>
      <c r="B9" s="822"/>
      <c r="C9" s="504"/>
      <c r="D9" s="510"/>
      <c r="E9" s="511"/>
      <c r="F9" s="66"/>
      <c r="G9" s="512">
        <f t="shared" si="0"/>
        <v>7</v>
      </c>
      <c r="H9" s="71" t="s">
        <v>376</v>
      </c>
      <c r="I9" s="513">
        <v>1</v>
      </c>
      <c r="J9" s="514"/>
      <c r="K9" s="181"/>
      <c r="L9" s="846"/>
      <c r="M9" s="181"/>
      <c r="N9" s="473" t="str">
        <f t="shared" si="1"/>
        <v/>
      </c>
      <c r="O9" s="490"/>
      <c r="P9" s="515"/>
      <c r="Q9" s="516"/>
      <c r="R9" s="517"/>
    </row>
    <row r="10" spans="1:18" s="103" customFormat="1" ht="21" customHeight="1" thickBot="1" x14ac:dyDescent="0.55000000000000004">
      <c r="A10" s="821"/>
      <c r="B10" s="822"/>
      <c r="C10" s="465"/>
      <c r="E10" s="486"/>
      <c r="F10" s="518"/>
      <c r="G10" s="189">
        <f t="shared" si="0"/>
        <v>8</v>
      </c>
      <c r="H10" s="69" t="s">
        <v>377</v>
      </c>
      <c r="I10" s="500">
        <v>1</v>
      </c>
      <c r="J10" s="519"/>
      <c r="K10" s="158"/>
      <c r="L10" s="809" t="s">
        <v>24</v>
      </c>
      <c r="M10" s="189"/>
      <c r="N10" s="473" t="str">
        <f t="shared" si="1"/>
        <v/>
      </c>
      <c r="O10" s="474"/>
      <c r="P10" s="491"/>
      <c r="Q10" s="466"/>
      <c r="R10" s="482"/>
    </row>
    <row r="11" spans="1:18" s="103" customFormat="1" ht="36.6" thickBot="1" x14ac:dyDescent="0.55000000000000004">
      <c r="A11" s="821"/>
      <c r="B11" s="822"/>
      <c r="C11" s="184"/>
      <c r="D11" s="168"/>
      <c r="E11" s="486"/>
      <c r="F11" s="190" t="s">
        <v>259</v>
      </c>
      <c r="G11" s="172">
        <f t="shared" si="0"/>
        <v>9</v>
      </c>
      <c r="H11" s="70" t="s">
        <v>378</v>
      </c>
      <c r="I11" s="506">
        <v>1</v>
      </c>
      <c r="J11" s="267"/>
      <c r="K11" s="171"/>
      <c r="L11" s="809"/>
      <c r="M11" s="172"/>
      <c r="N11" s="473" t="str">
        <f t="shared" si="1"/>
        <v/>
      </c>
      <c r="O11" s="482"/>
      <c r="P11" s="491"/>
      <c r="Q11" s="174">
        <f>SUM(N10:N12)</f>
        <v>0</v>
      </c>
      <c r="R11" s="482"/>
    </row>
    <row r="12" spans="1:18" s="103" customFormat="1" ht="22.2" thickBot="1" x14ac:dyDescent="0.55000000000000004">
      <c r="A12" s="821"/>
      <c r="B12" s="822"/>
      <c r="C12" s="184"/>
      <c r="D12" s="168"/>
      <c r="E12" s="486"/>
      <c r="F12" s="66"/>
      <c r="G12" s="520">
        <f t="shared" si="0"/>
        <v>10</v>
      </c>
      <c r="H12" s="71" t="s">
        <v>379</v>
      </c>
      <c r="I12" s="488">
        <v>1</v>
      </c>
      <c r="J12" s="489"/>
      <c r="K12" s="237"/>
      <c r="L12" s="843"/>
      <c r="M12" s="181"/>
      <c r="N12" s="473" t="str">
        <f t="shared" si="1"/>
        <v/>
      </c>
      <c r="O12" s="490"/>
      <c r="P12" s="522"/>
      <c r="Q12" s="523"/>
      <c r="R12" s="517"/>
    </row>
    <row r="13" spans="1:18" s="103" customFormat="1" ht="21" customHeight="1" thickBot="1" x14ac:dyDescent="0.55000000000000004">
      <c r="A13" s="821"/>
      <c r="B13" s="822"/>
      <c r="C13" s="184"/>
      <c r="D13" s="168"/>
      <c r="E13" s="486">
        <v>2</v>
      </c>
      <c r="F13" s="468"/>
      <c r="G13" s="478">
        <f t="shared" si="0"/>
        <v>11</v>
      </c>
      <c r="H13" s="69" t="s">
        <v>380</v>
      </c>
      <c r="I13" s="469">
        <v>1</v>
      </c>
      <c r="J13" s="470">
        <f>SUM(I13:I15)</f>
        <v>3</v>
      </c>
      <c r="K13" s="471"/>
      <c r="L13" s="842" t="s">
        <v>25</v>
      </c>
      <c r="M13" s="189"/>
      <c r="N13" s="473" t="str">
        <f t="shared" si="1"/>
        <v/>
      </c>
      <c r="O13" s="474"/>
      <c r="P13" s="475"/>
      <c r="Q13" s="466"/>
      <c r="R13" s="477"/>
    </row>
    <row r="14" spans="1:18" s="103" customFormat="1" ht="22.2" thickBot="1" x14ac:dyDescent="0.55000000000000004">
      <c r="A14" s="821"/>
      <c r="B14" s="822"/>
      <c r="C14" s="184"/>
      <c r="D14" s="168"/>
      <c r="E14" s="486"/>
      <c r="F14" s="242"/>
      <c r="G14" s="486">
        <f t="shared" si="0"/>
        <v>12</v>
      </c>
      <c r="H14" s="70" t="s">
        <v>381</v>
      </c>
      <c r="I14" s="506">
        <v>1</v>
      </c>
      <c r="J14" s="267"/>
      <c r="K14" s="171"/>
      <c r="L14" s="809"/>
      <c r="M14" s="172"/>
      <c r="N14" s="473" t="str">
        <f t="shared" si="1"/>
        <v/>
      </c>
      <c r="O14" s="482"/>
      <c r="P14" s="491"/>
      <c r="Q14" s="524"/>
      <c r="R14" s="482"/>
    </row>
    <row r="15" spans="1:18" s="103" customFormat="1" ht="54.6" thickBot="1" x14ac:dyDescent="0.55000000000000004">
      <c r="A15" s="821"/>
      <c r="B15" s="822"/>
      <c r="C15" s="184"/>
      <c r="D15" s="168"/>
      <c r="E15" s="486"/>
      <c r="F15" s="242" t="s">
        <v>255</v>
      </c>
      <c r="G15" s="486">
        <f t="shared" si="0"/>
        <v>13</v>
      </c>
      <c r="H15" s="70" t="s">
        <v>382</v>
      </c>
      <c r="I15" s="506">
        <v>1</v>
      </c>
      <c r="J15" s="267"/>
      <c r="K15" s="171"/>
      <c r="L15" s="809"/>
      <c r="M15" s="172"/>
      <c r="N15" s="473" t="str">
        <f t="shared" si="1"/>
        <v/>
      </c>
      <c r="O15" s="482"/>
      <c r="P15" s="482"/>
      <c r="Q15" s="254">
        <f>SUM(N13:N17)</f>
        <v>0</v>
      </c>
      <c r="R15" s="482"/>
    </row>
    <row r="16" spans="1:18" s="103" customFormat="1" ht="22.2" thickBot="1" x14ac:dyDescent="0.55000000000000004">
      <c r="A16" s="821"/>
      <c r="B16" s="822"/>
      <c r="C16" s="184"/>
      <c r="D16" s="168"/>
      <c r="E16" s="486"/>
      <c r="F16" s="242"/>
      <c r="G16" s="486">
        <f t="shared" si="0"/>
        <v>14</v>
      </c>
      <c r="H16" s="70" t="s">
        <v>383</v>
      </c>
      <c r="I16" s="506">
        <v>1</v>
      </c>
      <c r="J16" s="267"/>
      <c r="K16" s="171"/>
      <c r="L16" s="159"/>
      <c r="M16" s="172"/>
      <c r="N16" s="473" t="str">
        <f t="shared" si="1"/>
        <v/>
      </c>
      <c r="O16" s="482"/>
      <c r="P16" s="491"/>
      <c r="Q16" s="524"/>
      <c r="R16" s="482"/>
    </row>
    <row r="17" spans="1:25" s="103" customFormat="1" ht="72.599999999999994" thickBot="1" x14ac:dyDescent="0.55000000000000004">
      <c r="A17" s="821"/>
      <c r="B17" s="822"/>
      <c r="C17" s="167" t="s">
        <v>249</v>
      </c>
      <c r="D17" s="194" t="s">
        <v>252</v>
      </c>
      <c r="E17" s="486"/>
      <c r="F17" s="246"/>
      <c r="G17" s="525">
        <f t="shared" si="0"/>
        <v>15</v>
      </c>
      <c r="H17" s="71" t="s">
        <v>384</v>
      </c>
      <c r="I17" s="488">
        <v>1</v>
      </c>
      <c r="J17" s="489"/>
      <c r="K17" s="237"/>
      <c r="L17" s="521"/>
      <c r="M17" s="181"/>
      <c r="N17" s="473" t="str">
        <f t="shared" si="1"/>
        <v/>
      </c>
      <c r="O17" s="490"/>
      <c r="P17" s="522"/>
      <c r="Q17" s="526"/>
      <c r="R17" s="517"/>
    </row>
    <row r="18" spans="1:25" s="103" customFormat="1" ht="21" customHeight="1" thickBot="1" x14ac:dyDescent="0.55000000000000004">
      <c r="A18" s="821"/>
      <c r="B18" s="822"/>
      <c r="C18" s="184"/>
      <c r="D18" s="168"/>
      <c r="E18" s="486">
        <v>5</v>
      </c>
      <c r="F18" s="527"/>
      <c r="G18" s="478">
        <f t="shared" si="0"/>
        <v>16</v>
      </c>
      <c r="H18" s="69" t="s">
        <v>385</v>
      </c>
      <c r="I18" s="469">
        <v>1</v>
      </c>
      <c r="J18" s="470">
        <f>SUM(I18:I21)</f>
        <v>3</v>
      </c>
      <c r="K18" s="471"/>
      <c r="L18" s="842" t="s">
        <v>26</v>
      </c>
      <c r="M18" s="220"/>
      <c r="N18" s="473" t="str">
        <f t="shared" si="1"/>
        <v/>
      </c>
      <c r="O18" s="474"/>
      <c r="P18" s="475"/>
      <c r="Q18" s="476"/>
      <c r="R18" s="477"/>
    </row>
    <row r="19" spans="1:25" s="103" customFormat="1" ht="22.2" thickBot="1" x14ac:dyDescent="0.55000000000000004">
      <c r="A19" s="821"/>
      <c r="B19" s="822"/>
      <c r="C19" s="184"/>
      <c r="D19" s="168"/>
      <c r="E19" s="486"/>
      <c r="F19" s="242"/>
      <c r="G19" s="478">
        <f t="shared" si="0"/>
        <v>17</v>
      </c>
      <c r="H19" s="70" t="s">
        <v>386</v>
      </c>
      <c r="I19" s="500"/>
      <c r="J19" s="519"/>
      <c r="K19" s="158"/>
      <c r="L19" s="809"/>
      <c r="M19" s="221"/>
      <c r="N19" s="473" t="str">
        <f t="shared" si="1"/>
        <v/>
      </c>
      <c r="O19" s="482"/>
      <c r="P19" s="483"/>
      <c r="Q19" s="174">
        <f>SUM(N18:N21)</f>
        <v>0</v>
      </c>
      <c r="R19" s="482"/>
    </row>
    <row r="20" spans="1:25" s="103" customFormat="1" ht="34.049999999999997" customHeight="1" thickBot="1" x14ac:dyDescent="0.55000000000000004">
      <c r="A20" s="821"/>
      <c r="B20" s="822"/>
      <c r="C20" s="184"/>
      <c r="D20" s="168"/>
      <c r="E20" s="486"/>
      <c r="F20" s="242" t="s">
        <v>256</v>
      </c>
      <c r="G20" s="486">
        <f t="shared" si="0"/>
        <v>18</v>
      </c>
      <c r="H20" s="70" t="s">
        <v>387</v>
      </c>
      <c r="I20" s="506">
        <v>1</v>
      </c>
      <c r="J20" s="267"/>
      <c r="K20" s="171"/>
      <c r="L20" s="809"/>
      <c r="M20" s="221"/>
      <c r="N20" s="473" t="str">
        <f t="shared" si="1"/>
        <v/>
      </c>
      <c r="O20" s="482"/>
      <c r="P20" s="491"/>
      <c r="Q20" s="492"/>
      <c r="R20" s="482"/>
    </row>
    <row r="21" spans="1:25" s="103" customFormat="1" ht="22.2" thickBot="1" x14ac:dyDescent="0.55000000000000004">
      <c r="A21" s="821"/>
      <c r="B21" s="822"/>
      <c r="C21" s="184"/>
      <c r="D21" s="168"/>
      <c r="E21" s="486"/>
      <c r="F21" s="246"/>
      <c r="G21" s="525">
        <f t="shared" si="0"/>
        <v>19</v>
      </c>
      <c r="H21" s="71" t="s">
        <v>388</v>
      </c>
      <c r="I21" s="488">
        <v>1</v>
      </c>
      <c r="J21" s="489"/>
      <c r="K21" s="237"/>
      <c r="L21" s="843"/>
      <c r="M21" s="229"/>
      <c r="N21" s="473" t="str">
        <f t="shared" si="1"/>
        <v/>
      </c>
      <c r="O21" s="490"/>
      <c r="P21" s="522"/>
      <c r="Q21" s="66"/>
      <c r="R21" s="528"/>
    </row>
    <row r="22" spans="1:25" s="103" customFormat="1" ht="21" customHeight="1" thickBot="1" x14ac:dyDescent="0.55000000000000004">
      <c r="A22" s="821"/>
      <c r="B22" s="822"/>
      <c r="C22" s="184"/>
      <c r="D22" s="168"/>
      <c r="E22" s="486">
        <v>6</v>
      </c>
      <c r="F22" s="527"/>
      <c r="G22" s="478">
        <f t="shared" si="0"/>
        <v>20</v>
      </c>
      <c r="H22" s="69" t="s">
        <v>389</v>
      </c>
      <c r="I22" s="469">
        <v>1</v>
      </c>
      <c r="J22" s="470">
        <f>SUM(I22:I25)</f>
        <v>4</v>
      </c>
      <c r="K22" s="471"/>
      <c r="L22" s="842" t="s">
        <v>27</v>
      </c>
      <c r="M22" s="189"/>
      <c r="N22" s="473" t="str">
        <f t="shared" si="1"/>
        <v/>
      </c>
      <c r="O22" s="474"/>
      <c r="P22" s="475"/>
      <c r="Q22" s="529"/>
      <c r="R22" s="477"/>
    </row>
    <row r="23" spans="1:25" s="103" customFormat="1" ht="22.2" thickBot="1" x14ac:dyDescent="0.55000000000000004">
      <c r="A23" s="821"/>
      <c r="B23" s="822"/>
      <c r="C23" s="184"/>
      <c r="D23" s="168"/>
      <c r="E23" s="486"/>
      <c r="F23" s="242"/>
      <c r="G23" s="486">
        <f t="shared" si="0"/>
        <v>21</v>
      </c>
      <c r="H23" s="70" t="s">
        <v>390</v>
      </c>
      <c r="I23" s="506">
        <v>1</v>
      </c>
      <c r="J23" s="267"/>
      <c r="K23" s="171"/>
      <c r="L23" s="809"/>
      <c r="M23" s="172"/>
      <c r="N23" s="473" t="str">
        <f t="shared" si="1"/>
        <v/>
      </c>
      <c r="O23" s="482"/>
      <c r="P23" s="482"/>
      <c r="Q23" s="211">
        <f>SUM(N22:N25)</f>
        <v>0</v>
      </c>
      <c r="R23" s="508"/>
    </row>
    <row r="24" spans="1:25" s="103" customFormat="1" ht="40.950000000000003" customHeight="1" thickBot="1" x14ac:dyDescent="0.55000000000000004">
      <c r="A24" s="821"/>
      <c r="B24" s="822"/>
      <c r="C24" s="184"/>
      <c r="D24" s="168"/>
      <c r="E24" s="486"/>
      <c r="F24" s="242" t="s">
        <v>258</v>
      </c>
      <c r="G24" s="486">
        <f t="shared" si="0"/>
        <v>22</v>
      </c>
      <c r="H24" s="70" t="s">
        <v>391</v>
      </c>
      <c r="I24" s="506">
        <v>1</v>
      </c>
      <c r="J24" s="267"/>
      <c r="K24" s="171"/>
      <c r="L24" s="809"/>
      <c r="M24" s="172"/>
      <c r="N24" s="473" t="str">
        <f t="shared" si="1"/>
        <v/>
      </c>
      <c r="O24" s="482"/>
      <c r="P24" s="491"/>
      <c r="Q24" s="194"/>
      <c r="R24" s="482"/>
    </row>
    <row r="25" spans="1:25" s="103" customFormat="1" ht="22.2" thickBot="1" x14ac:dyDescent="0.55000000000000004">
      <c r="A25" s="821"/>
      <c r="B25" s="822"/>
      <c r="C25" s="184"/>
      <c r="D25" s="168"/>
      <c r="E25" s="486"/>
      <c r="F25" s="242"/>
      <c r="G25" s="487">
        <f t="shared" si="0"/>
        <v>23</v>
      </c>
      <c r="H25" s="71" t="s">
        <v>392</v>
      </c>
      <c r="I25" s="506">
        <v>1</v>
      </c>
      <c r="J25" s="267"/>
      <c r="K25" s="237"/>
      <c r="L25" s="809"/>
      <c r="M25" s="530"/>
      <c r="N25" s="473" t="str">
        <f t="shared" si="1"/>
        <v/>
      </c>
      <c r="O25" s="517"/>
      <c r="P25" s="522"/>
      <c r="Q25" s="492"/>
      <c r="R25" s="517"/>
    </row>
    <row r="26" spans="1:25" s="103" customFormat="1" ht="36.6" thickBot="1" x14ac:dyDescent="0.55000000000000004">
      <c r="A26" s="821"/>
      <c r="B26" s="822"/>
      <c r="C26" s="197"/>
      <c r="D26" s="66"/>
      <c r="E26" s="486">
        <v>7</v>
      </c>
      <c r="F26" s="531" t="s">
        <v>257</v>
      </c>
      <c r="G26" s="532">
        <f t="shared" si="0"/>
        <v>24</v>
      </c>
      <c r="H26" s="67" t="s">
        <v>393</v>
      </c>
      <c r="I26" s="469">
        <v>1</v>
      </c>
      <c r="J26" s="470">
        <f>SUM(I26:I26)</f>
        <v>1</v>
      </c>
      <c r="K26" s="533"/>
      <c r="L26" s="534" t="s">
        <v>27</v>
      </c>
      <c r="M26" s="531"/>
      <c r="N26" s="473" t="str">
        <f t="shared" si="1"/>
        <v/>
      </c>
      <c r="O26" s="535"/>
      <c r="P26" s="536"/>
      <c r="Q26" s="454">
        <f>SUM(N26:N26)</f>
        <v>0</v>
      </c>
      <c r="R26" s="535"/>
    </row>
    <row r="27" spans="1:25" ht="18" hidden="1" customHeight="1" thickBot="1" x14ac:dyDescent="0.35">
      <c r="A27" s="5"/>
      <c r="B27" s="27">
        <f>COUNTA(B3:B26)</f>
        <v>2</v>
      </c>
      <c r="C27" s="65">
        <f>COUNTA(C4:C26)</f>
        <v>3</v>
      </c>
      <c r="D27" s="47"/>
      <c r="E27" s="53">
        <f>COUNTA(E3:E26)</f>
        <v>6</v>
      </c>
      <c r="F27" s="54">
        <f>COUNTA(F4:F26)</f>
        <v>7</v>
      </c>
      <c r="G27" s="55"/>
      <c r="H27" s="56">
        <f>COUNTA(H3:H26)</f>
        <v>24</v>
      </c>
      <c r="I27" s="57">
        <f>SUM(I3:I26)</f>
        <v>22</v>
      </c>
      <c r="J27" s="58">
        <f>SUM(J3:J26)</f>
        <v>17</v>
      </c>
      <c r="K27" s="59"/>
      <c r="L27" s="40"/>
      <c r="M27" s="59"/>
      <c r="N27" s="60" t="str">
        <f>IF(M27="","",IF(M27="YES",1,0))</f>
        <v/>
      </c>
      <c r="O27" s="61"/>
      <c r="P27" s="61"/>
      <c r="Q27" s="61">
        <f>SUM(Q4:Q26)</f>
        <v>0</v>
      </c>
      <c r="R27" s="47"/>
    </row>
    <row r="28" spans="1:25" s="103" customFormat="1" ht="90.6" thickBot="1" x14ac:dyDescent="0.55000000000000004">
      <c r="A28" s="126"/>
      <c r="B28" s="126"/>
      <c r="C28" s="284"/>
      <c r="H28" s="126"/>
      <c r="I28" s="126"/>
      <c r="S28" s="285" t="s">
        <v>475</v>
      </c>
      <c r="T28" s="710" t="s">
        <v>476</v>
      </c>
      <c r="U28" s="289" t="s">
        <v>222</v>
      </c>
      <c r="V28" s="289" t="s">
        <v>477</v>
      </c>
      <c r="W28" s="289" t="s">
        <v>478</v>
      </c>
      <c r="X28" s="289" t="s">
        <v>479</v>
      </c>
      <c r="Y28" s="290" t="s">
        <v>480</v>
      </c>
    </row>
    <row r="29" spans="1:25" s="103" customFormat="1" ht="126.6" thickBot="1" x14ac:dyDescent="0.55000000000000004">
      <c r="A29" s="126"/>
      <c r="B29" s="126"/>
      <c r="C29" s="284"/>
      <c r="H29" s="126"/>
      <c r="I29" s="126"/>
      <c r="S29" s="317">
        <f>SUM(W29)/((SUM(W29))+(SUM(X29)))</f>
        <v>0</v>
      </c>
      <c r="T29" s="711" t="s">
        <v>248</v>
      </c>
      <c r="U29" s="712" t="s">
        <v>253</v>
      </c>
      <c r="V29" s="713" t="s">
        <v>162</v>
      </c>
      <c r="W29" s="322">
        <f>Q4</f>
        <v>0</v>
      </c>
      <c r="X29" s="322">
        <f>3-W29</f>
        <v>3</v>
      </c>
      <c r="Y29" s="714">
        <f>W29/3</f>
        <v>0</v>
      </c>
    </row>
    <row r="30" spans="1:25" s="103" customFormat="1" ht="72.599999999999994" thickBot="1" x14ac:dyDescent="0.55000000000000004">
      <c r="A30" s="126"/>
      <c r="B30" s="126"/>
      <c r="C30" s="284"/>
      <c r="H30" s="126"/>
      <c r="I30" s="126"/>
      <c r="S30" s="317">
        <f>SUM(W30)/((SUM(W30))+(SUM(X30)))</f>
        <v>0</v>
      </c>
      <c r="T30" s="711" t="s">
        <v>249</v>
      </c>
      <c r="U30" s="712" t="s">
        <v>254</v>
      </c>
      <c r="V30" s="713" t="s">
        <v>163</v>
      </c>
      <c r="W30" s="322">
        <f>Q7</f>
        <v>0</v>
      </c>
      <c r="X30" s="322">
        <f>4-W30</f>
        <v>4</v>
      </c>
      <c r="Y30" s="714">
        <f>W30/4</f>
        <v>0</v>
      </c>
    </row>
    <row r="31" spans="1:25" s="103" customFormat="1" ht="48" customHeight="1" x14ac:dyDescent="0.5">
      <c r="A31" s="126"/>
      <c r="B31" s="126"/>
      <c r="C31" s="284"/>
      <c r="H31" s="126"/>
      <c r="I31" s="126"/>
      <c r="S31" s="715"/>
      <c r="U31" s="716" t="s">
        <v>259</v>
      </c>
      <c r="V31" s="306" t="s">
        <v>164</v>
      </c>
      <c r="W31" s="307">
        <f>Q11</f>
        <v>0</v>
      </c>
      <c r="X31" s="307">
        <f>3-W31</f>
        <v>3</v>
      </c>
      <c r="Y31" s="717">
        <f>W31/3</f>
        <v>0</v>
      </c>
    </row>
    <row r="32" spans="1:25" s="103" customFormat="1" ht="72" x14ac:dyDescent="0.5">
      <c r="A32" s="126"/>
      <c r="B32" s="126"/>
      <c r="C32" s="284"/>
      <c r="H32" s="126"/>
      <c r="I32" s="126"/>
      <c r="S32" s="715"/>
      <c r="T32" s="718"/>
      <c r="U32" s="695" t="s">
        <v>255</v>
      </c>
      <c r="V32" s="300" t="s">
        <v>165</v>
      </c>
      <c r="W32" s="301">
        <f>Q15</f>
        <v>0</v>
      </c>
      <c r="X32" s="301">
        <f>5-W32</f>
        <v>5</v>
      </c>
      <c r="Y32" s="719">
        <f>W32/5</f>
        <v>0</v>
      </c>
    </row>
    <row r="33" spans="1:25" s="103" customFormat="1" ht="72" x14ac:dyDescent="0.5">
      <c r="A33" s="126"/>
      <c r="B33" s="126"/>
      <c r="C33" s="284"/>
      <c r="H33" s="126"/>
      <c r="I33" s="126"/>
      <c r="S33" s="720">
        <f t="shared" ref="S33" si="2">SUM(W33:W37)/((SUM(W33:W37))+(SUM(X33:X37)))</f>
        <v>0</v>
      </c>
      <c r="T33" s="721" t="s">
        <v>250</v>
      </c>
      <c r="U33" s="695" t="s">
        <v>256</v>
      </c>
      <c r="V33" s="300" t="s">
        <v>166</v>
      </c>
      <c r="W33" s="301">
        <f>Q19</f>
        <v>0</v>
      </c>
      <c r="X33" s="301">
        <f>4-W33</f>
        <v>4</v>
      </c>
      <c r="Y33" s="719">
        <f>W33/4</f>
        <v>0</v>
      </c>
    </row>
    <row r="34" spans="1:25" s="103" customFormat="1" ht="54" x14ac:dyDescent="0.5">
      <c r="A34" s="126"/>
      <c r="B34" s="126"/>
      <c r="C34" s="284"/>
      <c r="H34" s="126"/>
      <c r="I34" s="126"/>
      <c r="S34" s="715"/>
      <c r="T34" s="718"/>
      <c r="U34" s="695" t="s">
        <v>258</v>
      </c>
      <c r="V34" s="300" t="s">
        <v>167</v>
      </c>
      <c r="W34" s="301">
        <f>Q23</f>
        <v>0</v>
      </c>
      <c r="X34" s="301">
        <f>4-W34</f>
        <v>4</v>
      </c>
      <c r="Y34" s="719">
        <f>W34/4</f>
        <v>0</v>
      </c>
    </row>
    <row r="35" spans="1:25" s="103" customFormat="1" ht="54.6" thickBot="1" x14ac:dyDescent="0.55000000000000004">
      <c r="A35" s="126"/>
      <c r="B35" s="126"/>
      <c r="C35" s="284"/>
      <c r="H35" s="126"/>
      <c r="I35" s="126"/>
      <c r="S35" s="715"/>
      <c r="T35" s="718"/>
      <c r="U35" s="722" t="s">
        <v>257</v>
      </c>
      <c r="V35" s="314" t="s">
        <v>205</v>
      </c>
      <c r="W35" s="315">
        <f>Q26</f>
        <v>0</v>
      </c>
      <c r="X35" s="315">
        <f>1-W35</f>
        <v>1</v>
      </c>
      <c r="Y35" s="723">
        <f>W35/1</f>
        <v>0</v>
      </c>
    </row>
    <row r="36" spans="1:25" ht="16.2" thickBot="1" x14ac:dyDescent="0.35">
      <c r="R36" s="62"/>
      <c r="S36" s="39">
        <f>W36/(W36+X36)</f>
        <v>0</v>
      </c>
      <c r="T36" s="28" t="s">
        <v>158</v>
      </c>
      <c r="U36" s="35"/>
      <c r="V36" s="36"/>
      <c r="W36" s="38">
        <f>SUM(W29:W35)</f>
        <v>0</v>
      </c>
      <c r="X36" s="38">
        <f>SUM(X29:X35)</f>
        <v>24</v>
      </c>
      <c r="Y36" s="37"/>
    </row>
    <row r="37" spans="1:25" x14ac:dyDescent="0.3"/>
    <row r="38" spans="1:25" x14ac:dyDescent="0.3"/>
    <row r="39" spans="1:25" x14ac:dyDescent="0.3"/>
    <row r="40" spans="1:25" x14ac:dyDescent="0.3"/>
    <row r="41" spans="1:25" x14ac:dyDescent="0.3"/>
    <row r="42" spans="1:25" x14ac:dyDescent="0.3"/>
    <row r="43" spans="1:25" x14ac:dyDescent="0.3"/>
    <row r="44" spans="1:25" x14ac:dyDescent="0.3"/>
    <row r="45" spans="1:25" x14ac:dyDescent="0.3"/>
    <row r="46" spans="1:25" x14ac:dyDescent="0.3"/>
    <row r="47" spans="1:25" x14ac:dyDescent="0.3"/>
  </sheetData>
  <mergeCells count="11">
    <mergeCell ref="A3:A26"/>
    <mergeCell ref="B3:B5"/>
    <mergeCell ref="B6:B9"/>
    <mergeCell ref="B10:B26"/>
    <mergeCell ref="L6:L9"/>
    <mergeCell ref="L10:L12"/>
    <mergeCell ref="C1:H1"/>
    <mergeCell ref="L3:L5"/>
    <mergeCell ref="L18:L21"/>
    <mergeCell ref="L22:L25"/>
    <mergeCell ref="L13:L15"/>
  </mergeCells>
  <conditionalFormatting sqref="S29:S36">
    <cfRule type="cellIs" dxfId="39" priority="1" operator="greaterThan">
      <formula>0.8999</formula>
    </cfRule>
    <cfRule type="cellIs" dxfId="38" priority="2" operator="between">
      <formula>0.7</formula>
      <formula>0.8999</formula>
    </cfRule>
    <cfRule type="cellIs" dxfId="37" priority="3" operator="between">
      <formula>0.5</formula>
      <formula>0.6999</formula>
    </cfRule>
    <cfRule type="cellIs" dxfId="36" priority="4" operator="between">
      <formula>0.3</formula>
      <formula>0.4999</formula>
    </cfRule>
    <cfRule type="cellIs" dxfId="35" priority="5" operator="between">
      <formula>0</formula>
      <formula>0.2999</formula>
    </cfRule>
  </conditionalFormatting>
  <conditionalFormatting sqref="Y29:Y35">
    <cfRule type="cellIs" dxfId="34" priority="11" operator="greaterThan">
      <formula>0.8999</formula>
    </cfRule>
    <cfRule type="cellIs" dxfId="33" priority="12" operator="between">
      <formula>0.7</formula>
      <formula>0.8999</formula>
    </cfRule>
    <cfRule type="cellIs" dxfId="32" priority="13" operator="between">
      <formula>0.5</formula>
      <formula>0.6999</formula>
    </cfRule>
    <cfRule type="cellIs" dxfId="31" priority="14" operator="between">
      <formula>0.3</formula>
      <formula>0.4999</formula>
    </cfRule>
    <cfRule type="cellIs" dxfId="30" priority="15" operator="between">
      <formula>0</formula>
      <formula>0.2999</formula>
    </cfRule>
  </conditionalFormatting>
  <dataValidations count="1">
    <dataValidation type="list" allowBlank="1" showInputMessage="1" showErrorMessage="1" sqref="M3:M26 K3:K26" xr:uid="{92F4D7BC-5F03-4800-A7C1-6F8E72B754CC}">
      <formula1>Confirm</formula1>
    </dataValidation>
  </dataValidations>
  <pageMargins left="0.7" right="0.7" top="0.75" bottom="0.75" header="0.3" footer="0.3"/>
  <pageSetup orientation="portrait" horizontalDpi="300" verticalDpi="300" r:id="rId1"/>
  <ignoredErrors>
    <ignoredError sqref="J3 J6" formulaRange="1"/>
    <ignoredError sqref="X30:Y30" formula="1"/>
    <ignoredError sqref="V3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79F21-6084-4E2A-9780-D4ACBAFC313B}">
  <dimension ref="A1:K111"/>
  <sheetViews>
    <sheetView workbookViewId="0"/>
  </sheetViews>
  <sheetFormatPr defaultColWidth="8.77734375" defaultRowHeight="14.4" x14ac:dyDescent="0.3"/>
  <cols>
    <col min="1" max="1" width="40.109375" style="2" customWidth="1"/>
    <col min="2" max="2" width="21.44140625" style="1" customWidth="1"/>
    <col min="3" max="3" width="32.109375" style="1" customWidth="1"/>
    <col min="4" max="4" width="60.109375" style="1" customWidth="1"/>
    <col min="5" max="5" width="24.109375" style="1" customWidth="1"/>
    <col min="6" max="6" width="24.109375" style="1" hidden="1" customWidth="1"/>
    <col min="7" max="7" width="18.77734375" style="1" customWidth="1"/>
    <col min="8" max="8" width="60.109375" style="1" customWidth="1"/>
    <col min="9" max="9" width="21.77734375" style="1" customWidth="1"/>
    <col min="10" max="10" width="23" style="1" customWidth="1"/>
    <col min="11" max="16384" width="8.77734375" style="1"/>
  </cols>
  <sheetData>
    <row r="1" spans="1:11" ht="84.75" customHeight="1" x14ac:dyDescent="0.35">
      <c r="A1" s="4" t="e">
        <f>#REF!</f>
        <v>#REF!</v>
      </c>
      <c r="B1" s="4" t="e">
        <f>#REF!</f>
        <v>#REF!</v>
      </c>
      <c r="C1" s="4" t="e">
        <f>#REF!</f>
        <v>#REF!</v>
      </c>
      <c r="D1" s="11" t="e">
        <f>#REF!</f>
        <v>#REF!</v>
      </c>
      <c r="E1" s="4" t="e">
        <f>#REF!</f>
        <v>#REF!</v>
      </c>
      <c r="F1" s="4" t="e">
        <f>#REF!</f>
        <v>#REF!</v>
      </c>
      <c r="G1" s="4" t="e">
        <f>#REF!</f>
        <v>#REF!</v>
      </c>
      <c r="H1" s="4" t="e">
        <f>#REF!</f>
        <v>#REF!</v>
      </c>
      <c r="I1" s="4" t="e">
        <f>#REF!</f>
        <v>#REF!</v>
      </c>
      <c r="J1" s="4" t="e">
        <f>#REF!</f>
        <v>#REF!</v>
      </c>
      <c r="K1" s="4" t="e">
        <f>#REF!</f>
        <v>#REF!</v>
      </c>
    </row>
    <row r="2" spans="1:11" ht="115.2" x14ac:dyDescent="0.3">
      <c r="A2" s="857" t="s">
        <v>28</v>
      </c>
      <c r="B2" s="856" t="s">
        <v>29</v>
      </c>
      <c r="C2" s="5" t="s">
        <v>30</v>
      </c>
      <c r="D2" s="16" t="s">
        <v>31</v>
      </c>
      <c r="E2" s="29">
        <v>1</v>
      </c>
      <c r="F2" s="29"/>
      <c r="G2" s="29">
        <v>1</v>
      </c>
      <c r="H2" s="29" t="s">
        <v>32</v>
      </c>
      <c r="I2" s="5"/>
      <c r="J2" s="29">
        <v>1</v>
      </c>
      <c r="K2" s="5"/>
    </row>
    <row r="3" spans="1:11" ht="129.6" x14ac:dyDescent="0.3">
      <c r="A3" s="857"/>
      <c r="B3" s="856"/>
      <c r="C3" s="5" t="s">
        <v>33</v>
      </c>
      <c r="D3" s="16" t="s">
        <v>34</v>
      </c>
      <c r="E3" s="29">
        <v>1</v>
      </c>
      <c r="F3" s="29"/>
      <c r="G3" s="29">
        <v>1</v>
      </c>
      <c r="H3" s="29" t="s">
        <v>35</v>
      </c>
      <c r="I3" s="5"/>
      <c r="J3" s="29">
        <v>1</v>
      </c>
      <c r="K3" s="5"/>
    </row>
    <row r="4" spans="1:11" ht="160.5" customHeight="1" x14ac:dyDescent="0.3">
      <c r="A4" s="857"/>
      <c r="B4" s="856"/>
      <c r="C4" s="5" t="s">
        <v>36</v>
      </c>
      <c r="D4" s="16" t="s">
        <v>37</v>
      </c>
      <c r="E4" s="29">
        <v>1</v>
      </c>
      <c r="F4" s="29"/>
      <c r="G4" s="29">
        <v>1</v>
      </c>
      <c r="H4" s="29" t="s">
        <v>38</v>
      </c>
      <c r="I4" s="5"/>
      <c r="J4" s="29">
        <v>1</v>
      </c>
      <c r="K4" s="5"/>
    </row>
    <row r="5" spans="1:11" ht="72" x14ac:dyDescent="0.3">
      <c r="A5" s="857"/>
      <c r="B5" s="856"/>
      <c r="C5" s="5" t="s">
        <v>39</v>
      </c>
      <c r="D5" s="16" t="s">
        <v>40</v>
      </c>
      <c r="E5" s="29">
        <v>1</v>
      </c>
      <c r="F5" s="29"/>
      <c r="G5" s="29">
        <v>1</v>
      </c>
      <c r="H5" s="29" t="s">
        <v>41</v>
      </c>
      <c r="I5" s="5"/>
      <c r="J5" s="29">
        <v>1</v>
      </c>
      <c r="K5" s="5"/>
    </row>
    <row r="6" spans="1:11" x14ac:dyDescent="0.3">
      <c r="A6" s="857" t="s">
        <v>42</v>
      </c>
      <c r="B6" s="856"/>
      <c r="C6" s="5" t="s">
        <v>43</v>
      </c>
      <c r="D6" s="12" t="s">
        <v>44</v>
      </c>
      <c r="E6" s="29"/>
      <c r="F6" s="29"/>
      <c r="G6" s="29"/>
      <c r="H6" s="29" t="s">
        <v>45</v>
      </c>
      <c r="I6" s="5"/>
      <c r="J6" s="29"/>
      <c r="K6" s="5"/>
    </row>
    <row r="7" spans="1:11" ht="57.6" x14ac:dyDescent="0.3">
      <c r="A7" s="857"/>
      <c r="B7" s="856"/>
      <c r="C7" s="5" t="s">
        <v>46</v>
      </c>
      <c r="D7" s="16" t="s">
        <v>47</v>
      </c>
      <c r="E7" s="29">
        <v>1</v>
      </c>
      <c r="F7" s="29"/>
      <c r="G7" s="29"/>
      <c r="H7" s="29" t="s">
        <v>48</v>
      </c>
      <c r="I7" s="5"/>
      <c r="J7" s="29"/>
      <c r="K7" s="5"/>
    </row>
    <row r="8" spans="1:11" ht="43.2" x14ac:dyDescent="0.3">
      <c r="A8" s="857"/>
      <c r="B8" s="856"/>
      <c r="C8" s="5" t="s">
        <v>49</v>
      </c>
      <c r="D8" s="16" t="s">
        <v>50</v>
      </c>
      <c r="E8" s="29">
        <v>1</v>
      </c>
      <c r="F8" s="29"/>
      <c r="G8" s="29"/>
      <c r="H8" s="29" t="s">
        <v>51</v>
      </c>
      <c r="I8" s="5"/>
      <c r="J8" s="29"/>
      <c r="K8" s="5"/>
    </row>
    <row r="9" spans="1:11" ht="45" customHeight="1" x14ac:dyDescent="0.3">
      <c r="A9" s="850" t="s">
        <v>52</v>
      </c>
      <c r="B9" s="847"/>
      <c r="C9" s="853" t="s">
        <v>52</v>
      </c>
      <c r="D9" s="12" t="s">
        <v>53</v>
      </c>
      <c r="E9" s="29"/>
      <c r="F9" s="19"/>
      <c r="G9" s="847">
        <f>SUM(E10:E14)</f>
        <v>5</v>
      </c>
      <c r="H9" s="847" t="s">
        <v>54</v>
      </c>
      <c r="I9" s="5"/>
      <c r="J9" s="847">
        <f>SUM(H10:H14)</f>
        <v>0</v>
      </c>
      <c r="K9" s="5"/>
    </row>
    <row r="10" spans="1:11" ht="43.2" x14ac:dyDescent="0.3">
      <c r="A10" s="851"/>
      <c r="B10" s="848"/>
      <c r="C10" s="854"/>
      <c r="D10" s="13" t="s">
        <v>55</v>
      </c>
      <c r="E10" s="29">
        <v>1</v>
      </c>
      <c r="F10" s="20"/>
      <c r="G10" s="848"/>
      <c r="H10" s="848"/>
      <c r="I10" s="5"/>
      <c r="J10" s="848"/>
      <c r="K10" s="5"/>
    </row>
    <row r="11" spans="1:11" x14ac:dyDescent="0.3">
      <c r="A11" s="851"/>
      <c r="B11" s="848"/>
      <c r="C11" s="854"/>
      <c r="D11" s="13" t="s">
        <v>56</v>
      </c>
      <c r="E11" s="29">
        <v>1</v>
      </c>
      <c r="F11" s="20"/>
      <c r="G11" s="848"/>
      <c r="H11" s="848"/>
      <c r="I11" s="5"/>
      <c r="J11" s="848"/>
      <c r="K11" s="5"/>
    </row>
    <row r="12" spans="1:11" ht="43.2" x14ac:dyDescent="0.3">
      <c r="A12" s="851"/>
      <c r="B12" s="848"/>
      <c r="C12" s="854"/>
      <c r="D12" s="13" t="s">
        <v>57</v>
      </c>
      <c r="E12" s="29">
        <v>1</v>
      </c>
      <c r="F12" s="20"/>
      <c r="G12" s="848"/>
      <c r="H12" s="848"/>
      <c r="I12" s="5"/>
      <c r="J12" s="848"/>
      <c r="K12" s="5"/>
    </row>
    <row r="13" spans="1:11" ht="28.8" x14ac:dyDescent="0.3">
      <c r="A13" s="851"/>
      <c r="B13" s="848"/>
      <c r="C13" s="854"/>
      <c r="D13" s="13" t="s">
        <v>58</v>
      </c>
      <c r="E13" s="29">
        <v>1</v>
      </c>
      <c r="F13" s="20"/>
      <c r="G13" s="848"/>
      <c r="H13" s="848"/>
      <c r="I13" s="5"/>
      <c r="J13" s="848"/>
      <c r="K13" s="5"/>
    </row>
    <row r="14" spans="1:11" x14ac:dyDescent="0.3">
      <c r="A14" s="852"/>
      <c r="B14" s="849"/>
      <c r="C14" s="855"/>
      <c r="D14" s="13" t="s">
        <v>59</v>
      </c>
      <c r="E14" s="29">
        <v>1</v>
      </c>
      <c r="F14" s="21"/>
      <c r="G14" s="849"/>
      <c r="H14" s="849"/>
      <c r="I14" s="5"/>
      <c r="J14" s="849"/>
      <c r="K14" s="5"/>
    </row>
    <row r="15" spans="1:11" ht="129.6" x14ac:dyDescent="0.3">
      <c r="A15" s="857" t="s">
        <v>60</v>
      </c>
      <c r="B15" s="856" t="s">
        <v>61</v>
      </c>
      <c r="C15" s="5" t="s">
        <v>62</v>
      </c>
      <c r="D15" s="16" t="s">
        <v>63</v>
      </c>
      <c r="E15" s="29">
        <v>1</v>
      </c>
      <c r="F15" s="29"/>
      <c r="G15" s="29">
        <v>1</v>
      </c>
      <c r="H15" s="29" t="s">
        <v>64</v>
      </c>
      <c r="I15" s="5"/>
      <c r="J15" s="29">
        <v>1</v>
      </c>
      <c r="K15" s="5"/>
    </row>
    <row r="16" spans="1:11" ht="159" customHeight="1" x14ac:dyDescent="0.3">
      <c r="A16" s="857"/>
      <c r="B16" s="856"/>
      <c r="C16" s="5" t="s">
        <v>65</v>
      </c>
      <c r="D16" s="16" t="s">
        <v>66</v>
      </c>
      <c r="E16" s="29">
        <v>1</v>
      </c>
      <c r="F16" s="29"/>
      <c r="G16" s="29">
        <v>1</v>
      </c>
      <c r="H16" s="29" t="s">
        <v>67</v>
      </c>
      <c r="I16" s="5"/>
      <c r="J16" s="29">
        <v>1</v>
      </c>
      <c r="K16" s="5"/>
    </row>
    <row r="17" spans="1:11" ht="160.19999999999999" customHeight="1" x14ac:dyDescent="0.3">
      <c r="A17" s="857"/>
      <c r="B17" s="856"/>
      <c r="C17" s="5" t="s">
        <v>68</v>
      </c>
      <c r="D17" s="16" t="s">
        <v>69</v>
      </c>
      <c r="E17" s="29">
        <v>1</v>
      </c>
      <c r="F17" s="29"/>
      <c r="G17" s="29">
        <v>1</v>
      </c>
      <c r="H17" s="29" t="s">
        <v>70</v>
      </c>
      <c r="I17" s="5"/>
      <c r="J17" s="29">
        <v>1</v>
      </c>
      <c r="K17" s="5"/>
    </row>
    <row r="18" spans="1:11" ht="57.6" x14ac:dyDescent="0.3">
      <c r="A18" s="857"/>
      <c r="B18" s="856"/>
      <c r="C18" s="5" t="s">
        <v>71</v>
      </c>
      <c r="D18" s="16" t="s">
        <v>72</v>
      </c>
      <c r="E18" s="29">
        <v>1</v>
      </c>
      <c r="F18" s="29"/>
      <c r="G18" s="29">
        <v>1</v>
      </c>
      <c r="H18" s="29" t="s">
        <v>73</v>
      </c>
      <c r="I18" s="5"/>
      <c r="J18" s="29">
        <v>1</v>
      </c>
      <c r="K18" s="5"/>
    </row>
    <row r="19" spans="1:11" ht="144" x14ac:dyDescent="0.3">
      <c r="A19" s="857"/>
      <c r="B19" s="856"/>
      <c r="C19" s="5" t="s">
        <v>74</v>
      </c>
      <c r="D19" s="16" t="s">
        <v>75</v>
      </c>
      <c r="E19" s="29">
        <v>1</v>
      </c>
      <c r="F19" s="29"/>
      <c r="G19" s="29">
        <v>1</v>
      </c>
      <c r="H19" s="29" t="s">
        <v>76</v>
      </c>
      <c r="I19" s="5"/>
      <c r="J19" s="29">
        <v>1</v>
      </c>
      <c r="K19" s="5"/>
    </row>
    <row r="20" spans="1:11" ht="72" x14ac:dyDescent="0.3">
      <c r="A20" s="857"/>
      <c r="B20" s="856"/>
      <c r="C20" s="5" t="s">
        <v>77</v>
      </c>
      <c r="D20" s="16" t="s">
        <v>78</v>
      </c>
      <c r="E20" s="29">
        <v>1</v>
      </c>
      <c r="F20" s="29"/>
      <c r="G20" s="29">
        <v>1</v>
      </c>
      <c r="H20" s="29" t="s">
        <v>79</v>
      </c>
      <c r="I20" s="5"/>
      <c r="J20" s="29">
        <v>1</v>
      </c>
      <c r="K20" s="5"/>
    </row>
    <row r="21" spans="1:11" ht="86.4" x14ac:dyDescent="0.3">
      <c r="A21" s="857"/>
      <c r="B21" s="856"/>
      <c r="C21" s="5" t="s">
        <v>80</v>
      </c>
      <c r="D21" s="16" t="s">
        <v>81</v>
      </c>
      <c r="E21" s="29">
        <v>1</v>
      </c>
      <c r="F21" s="29"/>
      <c r="G21" s="29">
        <v>1</v>
      </c>
      <c r="H21" s="29" t="s">
        <v>82</v>
      </c>
      <c r="I21" s="5"/>
      <c r="J21" s="29">
        <v>1</v>
      </c>
      <c r="K21" s="5"/>
    </row>
    <row r="22" spans="1:11" ht="100.8" x14ac:dyDescent="0.3">
      <c r="A22" s="857"/>
      <c r="B22" s="856"/>
      <c r="C22" s="5" t="s">
        <v>83</v>
      </c>
      <c r="D22" s="16" t="s">
        <v>84</v>
      </c>
      <c r="E22" s="29">
        <v>1</v>
      </c>
      <c r="F22" s="29"/>
      <c r="G22" s="29">
        <v>1</v>
      </c>
      <c r="H22" s="29" t="s">
        <v>85</v>
      </c>
      <c r="I22" s="5"/>
      <c r="J22" s="29">
        <v>1</v>
      </c>
      <c r="K22" s="5"/>
    </row>
    <row r="23" spans="1:11" ht="158.25" customHeight="1" x14ac:dyDescent="0.3">
      <c r="A23" s="857"/>
      <c r="B23" s="856"/>
      <c r="C23" s="5" t="s">
        <v>86</v>
      </c>
      <c r="D23" s="16" t="s">
        <v>87</v>
      </c>
      <c r="E23" s="29">
        <v>1</v>
      </c>
      <c r="F23" s="29"/>
      <c r="G23" s="29">
        <v>1</v>
      </c>
      <c r="H23" s="29" t="s">
        <v>88</v>
      </c>
      <c r="I23" s="5"/>
      <c r="J23" s="29">
        <v>1</v>
      </c>
      <c r="K23" s="5"/>
    </row>
    <row r="111" spans="5:5" x14ac:dyDescent="0.3">
      <c r="E111" s="1">
        <v>3</v>
      </c>
    </row>
  </sheetData>
  <mergeCells count="12">
    <mergeCell ref="B6:B8"/>
    <mergeCell ref="B15:B23"/>
    <mergeCell ref="A2:A5"/>
    <mergeCell ref="B2:B5"/>
    <mergeCell ref="A6:A8"/>
    <mergeCell ref="A15:A23"/>
    <mergeCell ref="G9:G14"/>
    <mergeCell ref="J9:J14"/>
    <mergeCell ref="A9:A14"/>
    <mergeCell ref="B9:B14"/>
    <mergeCell ref="C9:C14"/>
    <mergeCell ref="H9:H14"/>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A9CB8-DD91-43A9-AD4A-B834C1200D89}">
  <dimension ref="B1:L109"/>
  <sheetViews>
    <sheetView workbookViewId="0"/>
  </sheetViews>
  <sheetFormatPr defaultColWidth="8.77734375" defaultRowHeight="14.4" x14ac:dyDescent="0.3"/>
  <cols>
    <col min="1" max="1" width="32.44140625" style="1" customWidth="1"/>
    <col min="2" max="2" width="35" style="2" customWidth="1"/>
    <col min="3" max="3" width="39.109375" style="1" customWidth="1"/>
    <col min="4" max="4" width="40.44140625" style="1" customWidth="1"/>
    <col min="5" max="5" width="141.109375" style="1" customWidth="1"/>
    <col min="6" max="6" width="24.109375" style="1" customWidth="1"/>
    <col min="7" max="7" width="13.77734375" style="1" hidden="1" customWidth="1"/>
    <col min="8" max="8" width="22.109375" style="1" customWidth="1"/>
    <col min="9" max="9" width="39.44140625" style="1" customWidth="1"/>
    <col min="10" max="10" width="21.77734375" style="1" customWidth="1"/>
    <col min="11" max="11" width="24.109375" style="1" customWidth="1"/>
    <col min="12" max="16384" width="8.77734375" style="1"/>
  </cols>
  <sheetData>
    <row r="1" spans="2:12" s="5" customFormat="1" ht="18" x14ac:dyDescent="0.35">
      <c r="B1" s="4" t="e">
        <f>#REF!</f>
        <v>#REF!</v>
      </c>
      <c r="C1" s="4" t="e">
        <f>#REF!</f>
        <v>#REF!</v>
      </c>
      <c r="D1" s="4" t="e">
        <f>#REF!</f>
        <v>#REF!</v>
      </c>
      <c r="E1" s="4" t="e">
        <f>#REF!</f>
        <v>#REF!</v>
      </c>
      <c r="F1" s="4" t="e">
        <f>#REF!</f>
        <v>#REF!</v>
      </c>
      <c r="G1" s="4" t="e">
        <f>#REF!</f>
        <v>#REF!</v>
      </c>
      <c r="H1" s="4" t="e">
        <f>#REF!</f>
        <v>#REF!</v>
      </c>
      <c r="I1" s="4" t="e">
        <f>#REF!</f>
        <v>#REF!</v>
      </c>
      <c r="J1" s="4" t="e">
        <f>#REF!</f>
        <v>#REF!</v>
      </c>
      <c r="K1" s="4" t="e">
        <f>#REF!</f>
        <v>#REF!</v>
      </c>
      <c r="L1" s="4" t="e">
        <f>#REF!</f>
        <v>#REF!</v>
      </c>
    </row>
    <row r="2" spans="2:12" s="5" customFormat="1" ht="72" x14ac:dyDescent="0.3">
      <c r="B2" s="857"/>
      <c r="C2" s="863"/>
      <c r="D2" s="5" t="s">
        <v>89</v>
      </c>
      <c r="E2" s="13" t="s">
        <v>90</v>
      </c>
      <c r="F2" s="29">
        <v>1</v>
      </c>
      <c r="H2" s="848"/>
      <c r="I2" s="25" t="s">
        <v>91</v>
      </c>
      <c r="K2" s="848"/>
    </row>
    <row r="3" spans="2:12" s="5" customFormat="1" ht="28.8" x14ac:dyDescent="0.3">
      <c r="B3" s="857"/>
      <c r="C3" s="863"/>
      <c r="D3" s="5" t="s">
        <v>92</v>
      </c>
      <c r="E3" s="13" t="s">
        <v>93</v>
      </c>
      <c r="F3" s="29">
        <v>1</v>
      </c>
      <c r="H3" s="848"/>
      <c r="I3" s="25" t="s">
        <v>94</v>
      </c>
      <c r="K3" s="848"/>
    </row>
    <row r="4" spans="2:12" s="5" customFormat="1" ht="28.8" x14ac:dyDescent="0.3">
      <c r="B4" s="857"/>
      <c r="C4" s="863"/>
      <c r="D4" s="5" t="s">
        <v>95</v>
      </c>
      <c r="E4" s="13" t="s">
        <v>96</v>
      </c>
      <c r="F4" s="29">
        <v>1</v>
      </c>
      <c r="H4" s="848"/>
      <c r="I4" s="25" t="s">
        <v>97</v>
      </c>
      <c r="K4" s="848"/>
    </row>
    <row r="5" spans="2:12" s="5" customFormat="1" ht="28.8" x14ac:dyDescent="0.3">
      <c r="B5" s="857"/>
      <c r="C5" s="863"/>
      <c r="D5" s="5" t="s">
        <v>98</v>
      </c>
      <c r="E5" s="13" t="s">
        <v>99</v>
      </c>
      <c r="F5" s="29">
        <v>1</v>
      </c>
      <c r="H5" s="849"/>
      <c r="I5" s="25" t="s">
        <v>100</v>
      </c>
      <c r="K5" s="849"/>
    </row>
    <row r="6" spans="2:12" s="22" customFormat="1" ht="28.8" x14ac:dyDescent="0.3">
      <c r="B6" s="861" t="s">
        <v>101</v>
      </c>
      <c r="C6" s="862"/>
      <c r="D6" s="22" t="s">
        <v>102</v>
      </c>
      <c r="F6" s="23">
        <v>1</v>
      </c>
      <c r="H6" s="858">
        <f>SUM(F6:F9)</f>
        <v>4</v>
      </c>
      <c r="I6" s="30" t="s">
        <v>103</v>
      </c>
      <c r="K6" s="858">
        <f>SUM(I6:I9)</f>
        <v>0</v>
      </c>
    </row>
    <row r="7" spans="2:12" s="22" customFormat="1" ht="28.8" x14ac:dyDescent="0.3">
      <c r="B7" s="861"/>
      <c r="C7" s="862"/>
      <c r="D7" s="22" t="s">
        <v>104</v>
      </c>
      <c r="F7" s="23">
        <v>1</v>
      </c>
      <c r="H7" s="859"/>
      <c r="I7" s="30" t="s">
        <v>105</v>
      </c>
      <c r="K7" s="859"/>
    </row>
    <row r="8" spans="2:12" s="22" customFormat="1" ht="28.8" x14ac:dyDescent="0.3">
      <c r="B8" s="861"/>
      <c r="C8" s="862"/>
      <c r="D8" s="22" t="s">
        <v>106</v>
      </c>
      <c r="E8" s="24" t="s">
        <v>107</v>
      </c>
      <c r="F8" s="23">
        <v>1</v>
      </c>
      <c r="H8" s="859"/>
      <c r="I8" s="30" t="s">
        <v>108</v>
      </c>
      <c r="K8" s="859"/>
    </row>
    <row r="9" spans="2:12" s="22" customFormat="1" ht="28.8" x14ac:dyDescent="0.3">
      <c r="B9" s="861"/>
      <c r="C9" s="862"/>
      <c r="D9" s="22" t="s">
        <v>109</v>
      </c>
      <c r="E9" s="24" t="s">
        <v>110</v>
      </c>
      <c r="F9" s="23">
        <v>1</v>
      </c>
      <c r="H9" s="860"/>
      <c r="I9" s="30" t="s">
        <v>105</v>
      </c>
      <c r="K9" s="860"/>
    </row>
    <row r="10" spans="2:12" x14ac:dyDescent="0.3">
      <c r="E10" s="15"/>
      <c r="F10" s="18"/>
    </row>
    <row r="11" spans="2:12" s="10" customFormat="1" ht="28.8" x14ac:dyDescent="0.3">
      <c r="B11" s="2"/>
      <c r="C11" s="1"/>
      <c r="D11" s="8" t="s">
        <v>111</v>
      </c>
      <c r="E11" s="14" t="s">
        <v>112</v>
      </c>
      <c r="F11" s="17"/>
      <c r="G11" s="8"/>
      <c r="H11" s="9"/>
      <c r="I11" s="9"/>
      <c r="J11" s="9"/>
    </row>
    <row r="109" spans="6:6" x14ac:dyDescent="0.3">
      <c r="F109" s="1">
        <v>3</v>
      </c>
    </row>
  </sheetData>
  <mergeCells count="8">
    <mergeCell ref="K2:K5"/>
    <mergeCell ref="K6:K9"/>
    <mergeCell ref="B6:B9"/>
    <mergeCell ref="C6:C9"/>
    <mergeCell ref="B2:B5"/>
    <mergeCell ref="C2:C5"/>
    <mergeCell ref="H6:H9"/>
    <mergeCell ref="H2:H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F9963-79A0-4F5F-ABD1-DB7454558A7D}">
  <sheetPr>
    <tabColor rgb="FFFF0000"/>
  </sheetPr>
  <dimension ref="A1:I3"/>
  <sheetViews>
    <sheetView workbookViewId="0"/>
  </sheetViews>
  <sheetFormatPr defaultColWidth="9.109375" defaultRowHeight="14.4" x14ac:dyDescent="0.3"/>
  <sheetData>
    <row r="1" spans="1:9" ht="72" x14ac:dyDescent="0.35">
      <c r="A1" s="4" t="s">
        <v>4</v>
      </c>
      <c r="B1" s="4" t="s">
        <v>113</v>
      </c>
      <c r="C1" s="4" t="s">
        <v>114</v>
      </c>
      <c r="D1" s="4" t="s">
        <v>115</v>
      </c>
      <c r="E1" s="6" t="s">
        <v>116</v>
      </c>
      <c r="F1" s="4" t="s">
        <v>117</v>
      </c>
      <c r="G1" s="4" t="s">
        <v>118</v>
      </c>
      <c r="H1" s="4" t="s">
        <v>119</v>
      </c>
      <c r="I1" s="4" t="s">
        <v>120</v>
      </c>
    </row>
    <row r="2" spans="1:9" s="1" customFormat="1" ht="111.45" customHeight="1" x14ac:dyDescent="0.3">
      <c r="A2" s="857" t="s">
        <v>121</v>
      </c>
      <c r="B2" s="856" t="s">
        <v>122</v>
      </c>
      <c r="C2" s="5" t="s">
        <v>123</v>
      </c>
      <c r="D2" s="5" t="s">
        <v>124</v>
      </c>
      <c r="E2" s="7"/>
      <c r="F2" s="5"/>
      <c r="G2" s="5"/>
      <c r="H2" s="5"/>
      <c r="I2" s="5"/>
    </row>
    <row r="3" spans="1:9" s="1" customFormat="1" ht="28.05" customHeight="1" x14ac:dyDescent="0.3">
      <c r="A3" s="857"/>
      <c r="B3" s="856"/>
      <c r="C3" s="5" t="s">
        <v>125</v>
      </c>
      <c r="D3" s="5" t="s">
        <v>126</v>
      </c>
      <c r="E3" s="7"/>
      <c r="F3" s="5"/>
      <c r="G3" s="5"/>
      <c r="H3" s="5"/>
      <c r="I3" s="5"/>
    </row>
  </sheetData>
  <mergeCells count="2">
    <mergeCell ref="A2:A3"/>
    <mergeCell ref="B2:B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88ABE-B440-429B-872C-B05954665BBB}">
  <dimension ref="A1:Y187"/>
  <sheetViews>
    <sheetView topLeftCell="C1" zoomScale="80" zoomScaleNormal="80" workbookViewId="0">
      <selection activeCell="F45" sqref="F45"/>
    </sheetView>
  </sheetViews>
  <sheetFormatPr defaultColWidth="55.109375" defaultRowHeight="14.4" zeroHeight="1" x14ac:dyDescent="0.3"/>
  <cols>
    <col min="1" max="2" width="31.77734375" style="1" hidden="1" customWidth="1"/>
    <col min="3" max="3" width="30.109375" style="63" customWidth="1"/>
    <col min="4" max="4" width="43.33203125" style="52" customWidth="1"/>
    <col min="5" max="5" width="40.109375" style="52" hidden="1" customWidth="1"/>
    <col min="6" max="6" width="38.77734375" customWidth="1"/>
    <col min="7" max="7" width="5.77734375" customWidth="1"/>
    <col min="8" max="8" width="116.77734375" customWidth="1"/>
    <col min="9" max="9" width="17.109375" hidden="1" customWidth="1"/>
    <col min="10" max="10" width="16.77734375" hidden="1" customWidth="1"/>
    <col min="11" max="11" width="25" customWidth="1"/>
    <col min="12" max="12" width="53.109375" hidden="1" customWidth="1"/>
    <col min="13" max="13" width="27.77734375" customWidth="1"/>
    <col min="14" max="14" width="35.44140625" hidden="1" customWidth="1"/>
    <col min="15" max="15" width="41.77734375" customWidth="1"/>
    <col min="16" max="16" width="35.109375" customWidth="1"/>
    <col min="17" max="17" width="19.109375" hidden="1" customWidth="1"/>
    <col min="18" max="18" width="55.109375" customWidth="1"/>
    <col min="19" max="19" width="16.44140625" customWidth="1"/>
    <col min="20" max="20" width="18.109375" customWidth="1"/>
    <col min="21" max="21" width="30.109375" customWidth="1"/>
    <col min="22" max="22" width="8.44140625" bestFit="1" customWidth="1"/>
    <col min="23" max="23" width="5.44140625" bestFit="1" customWidth="1"/>
    <col min="24" max="24" width="5" bestFit="1" customWidth="1"/>
    <col min="25" max="25" width="8.44140625" customWidth="1"/>
    <col min="16383" max="16384" width="3.44140625" customWidth="1"/>
  </cols>
  <sheetData>
    <row r="1" spans="1:21" s="103" customFormat="1" ht="62.25" customHeight="1" thickBot="1" x14ac:dyDescent="0.7">
      <c r="A1" s="126"/>
      <c r="B1" s="126"/>
      <c r="C1" s="866" t="s">
        <v>272</v>
      </c>
      <c r="D1" s="866"/>
      <c r="E1" s="866"/>
      <c r="F1" s="866"/>
      <c r="G1" s="866"/>
      <c r="H1" s="866"/>
      <c r="I1" s="866"/>
      <c r="J1" s="866"/>
      <c r="K1" s="866"/>
      <c r="L1" s="866"/>
      <c r="N1" s="537"/>
      <c r="O1" s="327" t="s">
        <v>0</v>
      </c>
      <c r="P1" s="327"/>
      <c r="Q1" s="328">
        <f>Q39</f>
        <v>0</v>
      </c>
      <c r="R1" s="131" t="str">
        <f>CONCATENATE("de ",H39," puntos")</f>
        <v>de 36 puntos</v>
      </c>
    </row>
    <row r="2" spans="1:21" s="103" customFormat="1" ht="87" customHeight="1" thickBot="1" x14ac:dyDescent="0.6">
      <c r="A2" s="329" t="s">
        <v>1</v>
      </c>
      <c r="B2" s="538" t="str">
        <f>'C1 - Planificacion'!B2</f>
        <v>Sub-Component Number</v>
      </c>
      <c r="C2" s="538" t="str">
        <f>'C1 - Planificacion'!C2</f>
        <v>Sub-Componente</v>
      </c>
      <c r="D2" s="539" t="str">
        <f>'C1 - Planificacion'!D2</f>
        <v>Descripción del Sub-Componente</v>
      </c>
      <c r="E2" s="144" t="str">
        <f>'C1 - Planificacion'!E2</f>
        <v>Criterion Number</v>
      </c>
      <c r="F2" s="142">
        <f>'C1 - Planificacion'!F2</f>
        <v>0</v>
      </c>
      <c r="G2" s="461" t="str">
        <f>'C1 - Planificacion'!G2</f>
        <v>Pregunta#</v>
      </c>
      <c r="H2" s="540" t="str">
        <f>'C1 - Planificacion'!H2</f>
        <v>Preguntas con base a los criterios de evaluación CCBO SCIL</v>
      </c>
      <c r="I2" s="142" t="str">
        <f>'C1 - Planificacion'!I2</f>
        <v>Total Possible Points Per Question             1= Yes   0=No</v>
      </c>
      <c r="J2" s="142" t="str">
        <f>'C1 - Planificacion'!J2</f>
        <v>Total Possible Points for each Criteria                 1= Yes   0=No</v>
      </c>
      <c r="K2" s="142" t="str">
        <f>'C1 - Planificacion'!K2</f>
        <v>Respuesta preliminar: marque si cree que la respuesta a esta pregunta es "Sí"</v>
      </c>
      <c r="L2" s="540" t="str">
        <f>'C1 - Planificacion'!L2</f>
        <v>Evidence for Criterion Questions are Often Found in These Documents</v>
      </c>
      <c r="M2" s="540" t="str">
        <f>'C1 - Planificacion'!M2</f>
        <v xml:space="preserve">Se cuenta con evidencia: marque si tiene la evidencia para demostrar que la respuesta es "Sí"                 </v>
      </c>
      <c r="N2" s="540" t="str">
        <f>'C1 - Planificacion'!N2</f>
        <v>Score for each Sub-Criteria  Items                           1= Si   0=No</v>
      </c>
      <c r="O2" s="142" t="str">
        <f>'C1 - Planificacion'!O2</f>
        <v>Nombre de los documentos aportados como evidencia a las preguntas que fueron contestadas como "Sí"</v>
      </c>
      <c r="P2" s="142" t="str">
        <f>'C1 - Planificacion'!P2</f>
        <v>Enlace URL al documento(s) de sustento</v>
      </c>
      <c r="Q2" s="540" t="str">
        <f>'C1 - Planificacion'!Q2</f>
        <v>Puntaje resumido para cada criterio
(# Respuestas "Sí")</v>
      </c>
      <c r="R2" s="142" t="str">
        <f>'C1 - Planificacion'!R2</f>
        <v>Notas (temas, comentarios, aclaraciones, dónde dentro de los documentos se pueden encontrar evidencias, etc.)</v>
      </c>
    </row>
    <row r="3" spans="1:21" s="103" customFormat="1" ht="49.05" customHeight="1" thickBot="1" x14ac:dyDescent="0.55000000000000004">
      <c r="A3" s="821"/>
      <c r="B3" s="822">
        <v>1</v>
      </c>
      <c r="C3" s="541"/>
      <c r="D3" s="542"/>
      <c r="E3" s="478"/>
      <c r="F3" s="542"/>
      <c r="G3" s="478">
        <v>1</v>
      </c>
      <c r="H3" s="69" t="s">
        <v>394</v>
      </c>
      <c r="I3" s="543">
        <v>1</v>
      </c>
      <c r="J3" s="519"/>
      <c r="K3" s="478"/>
      <c r="L3" s="842" t="s">
        <v>127</v>
      </c>
      <c r="M3" s="189"/>
      <c r="N3" s="544" t="str">
        <f>IF(M3="","",IF(M3="Si",1,0))</f>
        <v/>
      </c>
      <c r="O3" s="545"/>
      <c r="P3" s="412"/>
      <c r="Q3" s="251">
        <f>SUM(N3:N10)</f>
        <v>0</v>
      </c>
      <c r="R3" s="546"/>
      <c r="S3" s="126"/>
      <c r="T3" s="126"/>
      <c r="U3" s="126"/>
    </row>
    <row r="4" spans="1:21" s="103" customFormat="1" ht="54.6" thickBot="1" x14ac:dyDescent="0.55000000000000004">
      <c r="A4" s="821"/>
      <c r="B4" s="822"/>
      <c r="C4" s="504"/>
      <c r="D4" s="242"/>
      <c r="E4" s="486"/>
      <c r="F4" s="242"/>
      <c r="G4" s="486">
        <f t="shared" ref="G4:G38" si="0">G3+1</f>
        <v>2</v>
      </c>
      <c r="H4" s="70" t="s">
        <v>395</v>
      </c>
      <c r="I4" s="547">
        <v>1</v>
      </c>
      <c r="J4" s="267"/>
      <c r="K4" s="486"/>
      <c r="L4" s="809"/>
      <c r="M4" s="172"/>
      <c r="N4" s="544" t="str">
        <f t="shared" ref="N4:N39" si="1">IF(M4="","",IF(M4="Si",1,0))</f>
        <v/>
      </c>
      <c r="O4" s="548"/>
      <c r="P4" s="486"/>
      <c r="Q4" s="168"/>
      <c r="R4" s="549"/>
      <c r="S4" s="126"/>
      <c r="T4" s="126"/>
      <c r="U4" s="126"/>
    </row>
    <row r="5" spans="1:21" s="103" customFormat="1" ht="54.6" thickBot="1" x14ac:dyDescent="0.55000000000000004">
      <c r="A5" s="821"/>
      <c r="B5" s="822"/>
      <c r="C5" s="504"/>
      <c r="D5" s="242"/>
      <c r="E5" s="486"/>
      <c r="F5" s="242"/>
      <c r="G5" s="486">
        <f>G4+1</f>
        <v>3</v>
      </c>
      <c r="H5" s="70" t="s">
        <v>396</v>
      </c>
      <c r="I5" s="547">
        <v>1</v>
      </c>
      <c r="J5" s="267"/>
      <c r="K5" s="486"/>
      <c r="L5" s="809"/>
      <c r="M5" s="172"/>
      <c r="N5" s="544" t="str">
        <f t="shared" si="1"/>
        <v/>
      </c>
      <c r="O5" s="548"/>
      <c r="P5" s="486"/>
      <c r="Q5" s="168"/>
      <c r="R5" s="549"/>
      <c r="S5" s="126"/>
      <c r="T5" s="126"/>
      <c r="U5" s="126"/>
    </row>
    <row r="6" spans="1:21" s="103" customFormat="1" ht="43.05" customHeight="1" thickBot="1" x14ac:dyDescent="0.55000000000000004">
      <c r="A6" s="821"/>
      <c r="B6" s="822"/>
      <c r="C6" s="504"/>
      <c r="D6" s="242"/>
      <c r="E6" s="486"/>
      <c r="F6" s="242" t="s">
        <v>267</v>
      </c>
      <c r="G6" s="486">
        <f>G5+1</f>
        <v>4</v>
      </c>
      <c r="H6" s="70" t="s">
        <v>397</v>
      </c>
      <c r="I6" s="550">
        <v>1</v>
      </c>
      <c r="J6" s="267"/>
      <c r="K6" s="486"/>
      <c r="L6" s="809"/>
      <c r="M6" s="172"/>
      <c r="N6" s="544" t="str">
        <f t="shared" si="1"/>
        <v/>
      </c>
      <c r="O6" s="548"/>
      <c r="P6" s="486"/>
      <c r="Q6" s="168"/>
      <c r="R6" s="549"/>
      <c r="S6" s="126"/>
      <c r="T6" s="126"/>
      <c r="U6" s="126"/>
    </row>
    <row r="7" spans="1:21" s="103" customFormat="1" ht="36.6" thickBot="1" x14ac:dyDescent="0.55000000000000004">
      <c r="A7" s="821"/>
      <c r="B7" s="822"/>
      <c r="C7" s="504"/>
      <c r="D7" s="242"/>
      <c r="E7" s="486"/>
      <c r="F7" s="242"/>
      <c r="G7" s="486">
        <f t="shared" si="0"/>
        <v>5</v>
      </c>
      <c r="H7" s="70" t="s">
        <v>398</v>
      </c>
      <c r="I7" s="550">
        <v>1</v>
      </c>
      <c r="J7" s="267"/>
      <c r="K7" s="486"/>
      <c r="L7" s="809"/>
      <c r="M7" s="172"/>
      <c r="N7" s="544" t="str">
        <f t="shared" si="1"/>
        <v/>
      </c>
      <c r="O7" s="548"/>
      <c r="P7" s="486"/>
      <c r="Q7" s="168"/>
      <c r="R7" s="549"/>
      <c r="S7" s="126"/>
      <c r="T7" s="126"/>
      <c r="U7" s="126"/>
    </row>
    <row r="8" spans="1:21" s="103" customFormat="1" ht="36.6" thickBot="1" x14ac:dyDescent="0.55000000000000004">
      <c r="A8" s="821"/>
      <c r="B8" s="822"/>
      <c r="C8" s="504"/>
      <c r="D8" s="242"/>
      <c r="E8" s="486"/>
      <c r="F8" s="242"/>
      <c r="G8" s="486">
        <f t="shared" si="0"/>
        <v>6</v>
      </c>
      <c r="H8" s="70" t="s">
        <v>399</v>
      </c>
      <c r="I8" s="550">
        <v>1</v>
      </c>
      <c r="J8" s="267"/>
      <c r="K8" s="486"/>
      <c r="L8" s="809"/>
      <c r="M8" s="172"/>
      <c r="N8" s="544" t="str">
        <f t="shared" si="1"/>
        <v/>
      </c>
      <c r="O8" s="548"/>
      <c r="P8" s="486"/>
      <c r="Q8" s="168"/>
      <c r="R8" s="549"/>
      <c r="S8" s="126"/>
      <c r="T8" s="126"/>
      <c r="U8" s="126"/>
    </row>
    <row r="9" spans="1:21" s="103" customFormat="1" ht="36.6" thickBot="1" x14ac:dyDescent="0.55000000000000004">
      <c r="A9" s="821"/>
      <c r="B9" s="822"/>
      <c r="C9" s="504"/>
      <c r="D9" s="242"/>
      <c r="E9" s="486"/>
      <c r="F9" s="242"/>
      <c r="G9" s="486">
        <f t="shared" si="0"/>
        <v>7</v>
      </c>
      <c r="H9" s="70" t="s">
        <v>400</v>
      </c>
      <c r="I9" s="550">
        <v>1</v>
      </c>
      <c r="J9" s="267"/>
      <c r="K9" s="486"/>
      <c r="L9" s="809"/>
      <c r="M9" s="172"/>
      <c r="N9" s="544" t="str">
        <f t="shared" si="1"/>
        <v/>
      </c>
      <c r="O9" s="548"/>
      <c r="P9" s="486"/>
      <c r="Q9" s="168"/>
      <c r="R9" s="549"/>
      <c r="S9" s="126"/>
      <c r="T9" s="126"/>
      <c r="U9" s="126"/>
    </row>
    <row r="10" spans="1:21" s="103" customFormat="1" ht="36.6" thickBot="1" x14ac:dyDescent="0.55000000000000004">
      <c r="A10" s="821"/>
      <c r="B10" s="822"/>
      <c r="C10" s="504"/>
      <c r="D10" s="242"/>
      <c r="E10" s="486"/>
      <c r="F10" s="246"/>
      <c r="G10" s="525">
        <f>G9+1</f>
        <v>8</v>
      </c>
      <c r="H10" s="71" t="s">
        <v>401</v>
      </c>
      <c r="I10" s="551">
        <v>1</v>
      </c>
      <c r="J10" s="489"/>
      <c r="K10" s="487"/>
      <c r="L10" s="843"/>
      <c r="M10" s="181"/>
      <c r="N10" s="544" t="str">
        <f t="shared" si="1"/>
        <v/>
      </c>
      <c r="O10" s="281"/>
      <c r="P10" s="487"/>
      <c r="Q10" s="66"/>
      <c r="R10" s="552"/>
      <c r="S10" s="126"/>
      <c r="T10" s="126"/>
      <c r="U10" s="126"/>
    </row>
    <row r="11" spans="1:21" s="103" customFormat="1" ht="88.05" customHeight="1" thickBot="1" x14ac:dyDescent="0.55000000000000004">
      <c r="A11" s="821"/>
      <c r="B11" s="822"/>
      <c r="C11" s="504" t="s">
        <v>260</v>
      </c>
      <c r="D11" s="242" t="s">
        <v>515</v>
      </c>
      <c r="E11" s="486">
        <v>2</v>
      </c>
      <c r="F11" s="527"/>
      <c r="G11" s="478">
        <f t="shared" si="0"/>
        <v>9</v>
      </c>
      <c r="H11" s="69" t="s">
        <v>402</v>
      </c>
      <c r="I11" s="553">
        <v>1</v>
      </c>
      <c r="J11" s="470">
        <f>SUM(I11:I16)</f>
        <v>6</v>
      </c>
      <c r="K11" s="467"/>
      <c r="L11" s="842" t="s">
        <v>127</v>
      </c>
      <c r="M11" s="189"/>
      <c r="N11" s="544" t="str">
        <f t="shared" si="1"/>
        <v/>
      </c>
      <c r="O11" s="545"/>
      <c r="P11" s="554"/>
      <c r="Q11" s="555">
        <f>SUM(N11:N16)</f>
        <v>0</v>
      </c>
      <c r="R11" s="556"/>
      <c r="S11" s="126"/>
      <c r="T11" s="126"/>
      <c r="U11" s="126"/>
    </row>
    <row r="12" spans="1:21" s="103" customFormat="1" ht="72.599999999999994" thickBot="1" x14ac:dyDescent="0.55000000000000004">
      <c r="A12" s="821"/>
      <c r="B12" s="822"/>
      <c r="C12" s="504"/>
      <c r="D12" s="242"/>
      <c r="E12" s="486"/>
      <c r="F12" s="242"/>
      <c r="G12" s="486">
        <f t="shared" si="0"/>
        <v>10</v>
      </c>
      <c r="H12" s="70" t="s">
        <v>403</v>
      </c>
      <c r="I12" s="550">
        <v>1</v>
      </c>
      <c r="J12" s="267"/>
      <c r="K12" s="486"/>
      <c r="L12" s="809"/>
      <c r="M12" s="172"/>
      <c r="N12" s="544" t="str">
        <f t="shared" si="1"/>
        <v/>
      </c>
      <c r="O12" s="548"/>
      <c r="P12" s="486"/>
      <c r="Q12" s="557"/>
      <c r="R12" s="549"/>
      <c r="S12" s="126"/>
      <c r="T12" s="126"/>
      <c r="U12" s="126"/>
    </row>
    <row r="13" spans="1:21" s="103" customFormat="1" ht="73.05" customHeight="1" thickBot="1" x14ac:dyDescent="0.55000000000000004">
      <c r="A13" s="821"/>
      <c r="B13" s="822"/>
      <c r="C13" s="504"/>
      <c r="D13" s="242"/>
      <c r="E13" s="486"/>
      <c r="F13" s="242" t="s">
        <v>268</v>
      </c>
      <c r="G13" s="486">
        <f>G12+1</f>
        <v>11</v>
      </c>
      <c r="H13" s="70" t="s">
        <v>404</v>
      </c>
      <c r="I13" s="550">
        <v>1</v>
      </c>
      <c r="J13" s="267"/>
      <c r="K13" s="486"/>
      <c r="L13" s="809"/>
      <c r="M13" s="172"/>
      <c r="N13" s="544" t="str">
        <f t="shared" si="1"/>
        <v/>
      </c>
      <c r="O13" s="548"/>
      <c r="P13" s="486"/>
      <c r="Q13" s="557"/>
      <c r="R13" s="549"/>
      <c r="S13" s="126"/>
      <c r="T13" s="126"/>
      <c r="U13" s="126"/>
    </row>
    <row r="14" spans="1:21" s="103" customFormat="1" ht="36.6" thickBot="1" x14ac:dyDescent="0.55000000000000004">
      <c r="A14" s="821"/>
      <c r="B14" s="822"/>
      <c r="C14" s="504"/>
      <c r="D14" s="242"/>
      <c r="E14" s="486"/>
      <c r="F14" s="242"/>
      <c r="G14" s="486">
        <f t="shared" si="0"/>
        <v>12</v>
      </c>
      <c r="H14" s="70" t="s">
        <v>405</v>
      </c>
      <c r="I14" s="550">
        <v>1</v>
      </c>
      <c r="J14" s="267"/>
      <c r="K14" s="486"/>
      <c r="L14" s="809"/>
      <c r="M14" s="172"/>
      <c r="N14" s="544" t="str">
        <f t="shared" si="1"/>
        <v/>
      </c>
      <c r="O14" s="548"/>
      <c r="P14" s="486"/>
      <c r="Q14" s="557"/>
      <c r="R14" s="549"/>
      <c r="S14" s="126"/>
      <c r="T14" s="126"/>
      <c r="U14" s="126"/>
    </row>
    <row r="15" spans="1:21" s="103" customFormat="1" ht="36.6" thickBot="1" x14ac:dyDescent="0.55000000000000004">
      <c r="A15" s="821"/>
      <c r="B15" s="822"/>
      <c r="C15" s="504"/>
      <c r="D15" s="242"/>
      <c r="E15" s="486"/>
      <c r="F15" s="242"/>
      <c r="G15" s="486">
        <f t="shared" si="0"/>
        <v>13</v>
      </c>
      <c r="H15" s="70" t="s">
        <v>406</v>
      </c>
      <c r="I15" s="550">
        <v>1</v>
      </c>
      <c r="J15" s="267"/>
      <c r="K15" s="486"/>
      <c r="L15" s="809"/>
      <c r="M15" s="172"/>
      <c r="N15" s="544" t="str">
        <f t="shared" si="1"/>
        <v/>
      </c>
      <c r="O15" s="548"/>
      <c r="P15" s="486"/>
      <c r="Q15" s="557"/>
      <c r="R15" s="549"/>
      <c r="S15" s="126"/>
      <c r="T15" s="126"/>
      <c r="U15" s="126"/>
    </row>
    <row r="16" spans="1:21" s="103" customFormat="1" ht="36.6" thickBot="1" x14ac:dyDescent="0.55000000000000004">
      <c r="A16" s="821"/>
      <c r="B16" s="822"/>
      <c r="C16" s="504"/>
      <c r="D16" s="242"/>
      <c r="E16" s="486"/>
      <c r="F16" s="246"/>
      <c r="G16" s="487">
        <f t="shared" si="0"/>
        <v>14</v>
      </c>
      <c r="H16" s="71" t="s">
        <v>407</v>
      </c>
      <c r="I16" s="550">
        <v>1</v>
      </c>
      <c r="J16" s="267"/>
      <c r="K16" s="486"/>
      <c r="L16" s="843"/>
      <c r="M16" s="181"/>
      <c r="N16" s="544" t="str">
        <f t="shared" si="1"/>
        <v/>
      </c>
      <c r="O16" s="281"/>
      <c r="P16" s="235"/>
      <c r="Q16" s="558"/>
      <c r="R16" s="549"/>
      <c r="S16" s="126"/>
      <c r="T16" s="126"/>
      <c r="U16" s="126"/>
    </row>
    <row r="17" spans="1:21" s="103" customFormat="1" ht="19.5" customHeight="1" thickBot="1" x14ac:dyDescent="0.55000000000000004">
      <c r="A17" s="821"/>
      <c r="B17" s="822"/>
      <c r="C17" s="504"/>
      <c r="D17" s="242"/>
      <c r="E17" s="486">
        <v>3</v>
      </c>
      <c r="F17" s="559"/>
      <c r="G17" s="495">
        <f t="shared" ref="G17:G22" si="2">G16+1</f>
        <v>15</v>
      </c>
      <c r="H17" s="69" t="s">
        <v>408</v>
      </c>
      <c r="I17" s="553">
        <v>1</v>
      </c>
      <c r="J17" s="470">
        <f>SUM(I17:I19)</f>
        <v>3</v>
      </c>
      <c r="K17" s="560"/>
      <c r="L17" s="842" t="s">
        <v>128</v>
      </c>
      <c r="M17" s="189"/>
      <c r="N17" s="544" t="str">
        <f t="shared" si="1"/>
        <v/>
      </c>
      <c r="O17" s="545"/>
      <c r="P17" s="554"/>
      <c r="Q17" s="561">
        <f>SUM(N17:N19)</f>
        <v>0</v>
      </c>
      <c r="R17" s="556"/>
      <c r="S17" s="126"/>
      <c r="T17" s="126"/>
      <c r="U17" s="126"/>
    </row>
    <row r="18" spans="1:21" s="103" customFormat="1" ht="54.6" thickBot="1" x14ac:dyDescent="0.55000000000000004">
      <c r="A18" s="821"/>
      <c r="B18" s="822"/>
      <c r="C18" s="504"/>
      <c r="D18" s="242"/>
      <c r="E18" s="487"/>
      <c r="F18" s="492" t="s">
        <v>269</v>
      </c>
      <c r="G18" s="505">
        <f t="shared" si="2"/>
        <v>16</v>
      </c>
      <c r="H18" s="70" t="s">
        <v>409</v>
      </c>
      <c r="I18" s="562">
        <v>1</v>
      </c>
      <c r="J18" s="480"/>
      <c r="K18" s="563"/>
      <c r="L18" s="809"/>
      <c r="M18" s="172"/>
      <c r="N18" s="544" t="str">
        <f t="shared" si="1"/>
        <v/>
      </c>
      <c r="O18" s="548"/>
      <c r="P18" s="487"/>
      <c r="Q18" s="168"/>
      <c r="R18" s="549"/>
      <c r="S18" s="126"/>
      <c r="T18" s="126"/>
      <c r="U18" s="126"/>
    </row>
    <row r="19" spans="1:21" s="103" customFormat="1" ht="22.2" thickBot="1" x14ac:dyDescent="0.55000000000000004">
      <c r="A19" s="821"/>
      <c r="B19" s="822"/>
      <c r="C19" s="504"/>
      <c r="D19" s="242"/>
      <c r="E19" s="487"/>
      <c r="F19" s="492"/>
      <c r="G19" s="512">
        <f t="shared" si="2"/>
        <v>17</v>
      </c>
      <c r="H19" s="71" t="s">
        <v>410</v>
      </c>
      <c r="I19" s="562">
        <v>1</v>
      </c>
      <c r="J19" s="480"/>
      <c r="K19" s="486"/>
      <c r="L19" s="809"/>
      <c r="M19" s="181"/>
      <c r="N19" s="544" t="str">
        <f t="shared" si="1"/>
        <v/>
      </c>
      <c r="O19" s="281"/>
      <c r="P19" s="564"/>
      <c r="Q19" s="242"/>
      <c r="R19" s="549"/>
      <c r="S19" s="126"/>
      <c r="T19" s="126"/>
      <c r="U19" s="126"/>
    </row>
    <row r="20" spans="1:21" s="103" customFormat="1" ht="33" customHeight="1" thickBot="1" x14ac:dyDescent="0.55000000000000004">
      <c r="A20" s="821"/>
      <c r="B20" s="822">
        <v>2</v>
      </c>
      <c r="C20" s="504"/>
      <c r="D20" s="242"/>
      <c r="E20" s="467">
        <v>1</v>
      </c>
      <c r="F20" s="559"/>
      <c r="G20" s="565">
        <f t="shared" si="2"/>
        <v>18</v>
      </c>
      <c r="H20" s="69" t="s">
        <v>520</v>
      </c>
      <c r="I20" s="566">
        <v>1</v>
      </c>
      <c r="J20" s="470">
        <f>SUM(I20:I22)</f>
        <v>3</v>
      </c>
      <c r="K20" s="545"/>
      <c r="L20" s="842" t="s">
        <v>129</v>
      </c>
      <c r="M20" s="189"/>
      <c r="N20" s="544" t="str">
        <f t="shared" si="1"/>
        <v/>
      </c>
      <c r="O20" s="545"/>
      <c r="P20" s="567"/>
      <c r="Q20" s="555">
        <f>SUM(N20:N22)</f>
        <v>0</v>
      </c>
      <c r="R20" s="403"/>
      <c r="S20" s="126"/>
      <c r="T20" s="126"/>
      <c r="U20" s="126"/>
    </row>
    <row r="21" spans="1:21" s="103" customFormat="1" ht="54.6" thickBot="1" x14ac:dyDescent="0.55000000000000004">
      <c r="A21" s="821"/>
      <c r="B21" s="822"/>
      <c r="C21" s="504"/>
      <c r="D21" s="242"/>
      <c r="E21" s="193"/>
      <c r="F21" s="492" t="s">
        <v>504</v>
      </c>
      <c r="G21" s="502">
        <f t="shared" si="2"/>
        <v>19</v>
      </c>
      <c r="H21" s="70" t="s">
        <v>521</v>
      </c>
      <c r="I21" s="568">
        <v>1</v>
      </c>
      <c r="J21" s="480"/>
      <c r="K21" s="502"/>
      <c r="L21" s="809"/>
      <c r="M21" s="172"/>
      <c r="N21" s="544" t="str">
        <f t="shared" si="1"/>
        <v/>
      </c>
      <c r="O21" s="548"/>
      <c r="P21" s="193"/>
      <c r="Q21" s="168"/>
      <c r="R21" s="569"/>
      <c r="S21" s="126"/>
      <c r="T21" s="126"/>
      <c r="U21" s="126"/>
    </row>
    <row r="22" spans="1:21" s="103" customFormat="1" ht="54.6" thickBot="1" x14ac:dyDescent="0.55000000000000004">
      <c r="A22" s="821"/>
      <c r="B22" s="822"/>
      <c r="C22" s="570"/>
      <c r="D22" s="246"/>
      <c r="E22" s="487"/>
      <c r="F22" s="571"/>
      <c r="G22" s="512">
        <f t="shared" si="2"/>
        <v>20</v>
      </c>
      <c r="H22" s="71" t="s">
        <v>522</v>
      </c>
      <c r="I22" s="572">
        <v>1</v>
      </c>
      <c r="J22" s="489"/>
      <c r="K22" s="512"/>
      <c r="L22" s="843"/>
      <c r="M22" s="181"/>
      <c r="N22" s="544" t="str">
        <f t="shared" si="1"/>
        <v/>
      </c>
      <c r="O22" s="281"/>
      <c r="P22" s="573"/>
      <c r="Q22" s="510"/>
      <c r="R22" s="574"/>
      <c r="S22" s="126"/>
      <c r="T22" s="126"/>
      <c r="U22" s="126"/>
    </row>
    <row r="23" spans="1:21" s="103" customFormat="1" ht="33" customHeight="1" thickBot="1" x14ac:dyDescent="0.55000000000000004">
      <c r="A23" s="821"/>
      <c r="B23" s="822">
        <v>3</v>
      </c>
      <c r="C23" s="575"/>
      <c r="D23" s="527"/>
      <c r="E23" s="467">
        <v>1</v>
      </c>
      <c r="F23" s="527"/>
      <c r="G23" s="478">
        <f t="shared" si="0"/>
        <v>21</v>
      </c>
      <c r="H23" s="69" t="s">
        <v>411</v>
      </c>
      <c r="I23" s="576">
        <v>1</v>
      </c>
      <c r="J23" s="189">
        <f>SUM(I23:I27)</f>
        <v>5</v>
      </c>
      <c r="K23" s="560"/>
      <c r="L23" s="842" t="s">
        <v>130</v>
      </c>
      <c r="M23" s="189"/>
      <c r="N23" s="544" t="str">
        <f t="shared" si="1"/>
        <v/>
      </c>
      <c r="O23" s="545"/>
      <c r="P23" s="251"/>
      <c r="Q23" s="577">
        <f>SUM(N23:N27)</f>
        <v>0</v>
      </c>
      <c r="R23" s="546"/>
      <c r="S23" s="126"/>
      <c r="T23" s="126"/>
      <c r="U23" s="126"/>
    </row>
    <row r="24" spans="1:21" s="103" customFormat="1" ht="15" customHeight="1" thickBot="1" x14ac:dyDescent="0.55000000000000004">
      <c r="A24" s="821"/>
      <c r="B24" s="822"/>
      <c r="C24" s="504"/>
      <c r="D24" s="242"/>
      <c r="E24" s="486"/>
      <c r="F24" s="242"/>
      <c r="G24" s="486">
        <f t="shared" si="0"/>
        <v>22</v>
      </c>
      <c r="H24" s="75" t="s">
        <v>412</v>
      </c>
      <c r="I24" s="578">
        <v>1</v>
      </c>
      <c r="J24" s="172"/>
      <c r="K24" s="563"/>
      <c r="L24" s="809"/>
      <c r="M24" s="172"/>
      <c r="N24" s="544" t="str">
        <f t="shared" si="1"/>
        <v/>
      </c>
      <c r="O24" s="548"/>
      <c r="P24" s="435"/>
      <c r="Q24" s="579"/>
      <c r="R24" s="549"/>
      <c r="S24" s="126"/>
      <c r="T24" s="126"/>
      <c r="U24" s="126"/>
    </row>
    <row r="25" spans="1:21" s="103" customFormat="1" ht="94.05" customHeight="1" thickBot="1" x14ac:dyDescent="0.55000000000000004">
      <c r="A25" s="821"/>
      <c r="B25" s="822"/>
      <c r="C25" s="504" t="s">
        <v>261</v>
      </c>
      <c r="D25" s="242" t="s">
        <v>264</v>
      </c>
      <c r="E25" s="486"/>
      <c r="F25" s="242" t="s">
        <v>505</v>
      </c>
      <c r="G25" s="486">
        <f t="shared" si="0"/>
        <v>23</v>
      </c>
      <c r="H25" s="70" t="s">
        <v>413</v>
      </c>
      <c r="I25" s="578">
        <v>1</v>
      </c>
      <c r="J25" s="172"/>
      <c r="K25" s="563"/>
      <c r="L25" s="809"/>
      <c r="M25" s="172"/>
      <c r="N25" s="544" t="str">
        <f t="shared" si="1"/>
        <v/>
      </c>
      <c r="O25" s="548"/>
      <c r="P25" s="435"/>
      <c r="Q25" s="579"/>
      <c r="R25" s="549"/>
      <c r="S25" s="126"/>
      <c r="T25" s="126"/>
      <c r="U25" s="126"/>
    </row>
    <row r="26" spans="1:21" s="103" customFormat="1" ht="54.6" thickBot="1" x14ac:dyDescent="0.55000000000000004">
      <c r="A26" s="821"/>
      <c r="B26" s="822"/>
      <c r="C26" s="504"/>
      <c r="D26" s="242"/>
      <c r="E26" s="486"/>
      <c r="F26" s="242"/>
      <c r="G26" s="486">
        <f>G25+1</f>
        <v>24</v>
      </c>
      <c r="H26" s="70" t="s">
        <v>523</v>
      </c>
      <c r="I26" s="578">
        <v>1</v>
      </c>
      <c r="J26" s="172"/>
      <c r="K26" s="563"/>
      <c r="L26" s="809"/>
      <c r="M26" s="172"/>
      <c r="N26" s="544" t="str">
        <f t="shared" si="1"/>
        <v/>
      </c>
      <c r="O26" s="548"/>
      <c r="P26" s="435"/>
      <c r="Q26" s="579"/>
      <c r="R26" s="549"/>
      <c r="S26" s="126"/>
      <c r="T26" s="126"/>
      <c r="U26" s="126"/>
    </row>
    <row r="27" spans="1:21" s="103" customFormat="1" ht="36.6" thickBot="1" x14ac:dyDescent="0.55000000000000004">
      <c r="A27" s="821"/>
      <c r="B27" s="822"/>
      <c r="C27" s="580"/>
      <c r="D27" s="246"/>
      <c r="E27" s="487"/>
      <c r="F27" s="581"/>
      <c r="G27" s="525">
        <f t="shared" si="0"/>
        <v>25</v>
      </c>
      <c r="H27" s="71" t="s">
        <v>524</v>
      </c>
      <c r="I27" s="582">
        <v>1</v>
      </c>
      <c r="J27" s="181"/>
      <c r="K27" s="512"/>
      <c r="L27" s="865"/>
      <c r="M27" s="181"/>
      <c r="N27" s="544" t="str">
        <f t="shared" si="1"/>
        <v/>
      </c>
      <c r="O27" s="281"/>
      <c r="P27" s="281"/>
      <c r="Q27" s="579"/>
      <c r="R27" s="552"/>
      <c r="S27" s="126"/>
      <c r="T27" s="126"/>
      <c r="U27" s="126"/>
    </row>
    <row r="28" spans="1:21" s="103" customFormat="1" ht="33" customHeight="1" thickBot="1" x14ac:dyDescent="0.55000000000000004">
      <c r="A28" s="821"/>
      <c r="B28" s="822"/>
      <c r="C28" s="583"/>
      <c r="D28" s="250"/>
      <c r="E28" s="486"/>
      <c r="F28" s="584"/>
      <c r="G28" s="486">
        <f>G27+1</f>
        <v>26</v>
      </c>
      <c r="H28" s="69" t="s">
        <v>525</v>
      </c>
      <c r="I28" s="543">
        <v>1</v>
      </c>
      <c r="J28" s="189">
        <f>SUM(I28:I36)</f>
        <v>9</v>
      </c>
      <c r="K28" s="560"/>
      <c r="L28" s="864" t="s">
        <v>131</v>
      </c>
      <c r="M28" s="189"/>
      <c r="N28" s="544" t="str">
        <f t="shared" si="1"/>
        <v/>
      </c>
      <c r="O28" s="545"/>
      <c r="P28" s="586"/>
      <c r="Q28" s="587">
        <f>SUM(N28:N36)</f>
        <v>0</v>
      </c>
      <c r="R28" s="588"/>
    </row>
    <row r="29" spans="1:21" s="103" customFormat="1" ht="36.6" thickBot="1" x14ac:dyDescent="0.55000000000000004">
      <c r="A29" s="821"/>
      <c r="B29" s="822"/>
      <c r="C29" s="184"/>
      <c r="D29" s="212"/>
      <c r="E29" s="487"/>
      <c r="F29" s="242"/>
      <c r="G29" s="486">
        <f t="shared" si="0"/>
        <v>27</v>
      </c>
      <c r="H29" s="70" t="s">
        <v>526</v>
      </c>
      <c r="I29" s="572">
        <v>1</v>
      </c>
      <c r="J29" s="589"/>
      <c r="K29" s="563"/>
      <c r="L29" s="809"/>
      <c r="M29" s="172"/>
      <c r="N29" s="544" t="str">
        <f t="shared" si="1"/>
        <v/>
      </c>
      <c r="O29" s="548"/>
      <c r="P29" s="590"/>
      <c r="Q29" s="591"/>
      <c r="R29" s="528"/>
    </row>
    <row r="30" spans="1:21" s="103" customFormat="1" ht="36.6" thickBot="1" x14ac:dyDescent="0.55000000000000004">
      <c r="A30" s="821"/>
      <c r="B30" s="267"/>
      <c r="C30" s="184"/>
      <c r="D30" s="212"/>
      <c r="E30" s="193"/>
      <c r="F30" s="242"/>
      <c r="G30" s="486">
        <f>G29+1</f>
        <v>28</v>
      </c>
      <c r="H30" s="70" t="s">
        <v>414</v>
      </c>
      <c r="I30" s="568">
        <v>1</v>
      </c>
      <c r="J30" s="592"/>
      <c r="K30" s="563"/>
      <c r="L30" s="809"/>
      <c r="M30" s="172"/>
      <c r="N30" s="544" t="str">
        <f t="shared" si="1"/>
        <v/>
      </c>
      <c r="O30" s="548"/>
      <c r="P30" s="590"/>
      <c r="Q30" s="591"/>
      <c r="R30" s="508"/>
    </row>
    <row r="31" spans="1:21" s="103" customFormat="1" ht="55.05" customHeight="1" thickBot="1" x14ac:dyDescent="0.55000000000000004">
      <c r="A31" s="821"/>
      <c r="B31" s="822"/>
      <c r="C31" s="184" t="s">
        <v>262</v>
      </c>
      <c r="D31" s="212" t="s">
        <v>265</v>
      </c>
      <c r="E31" s="486"/>
      <c r="F31" s="242" t="s">
        <v>270</v>
      </c>
      <c r="G31" s="486">
        <f>G30+1</f>
        <v>29</v>
      </c>
      <c r="H31" s="70" t="s">
        <v>415</v>
      </c>
      <c r="I31" s="547">
        <v>1</v>
      </c>
      <c r="J31" s="507"/>
      <c r="K31" s="563"/>
      <c r="L31" s="809"/>
      <c r="M31" s="172"/>
      <c r="N31" s="544" t="str">
        <f t="shared" si="1"/>
        <v/>
      </c>
      <c r="O31" s="548"/>
      <c r="P31" s="590"/>
      <c r="Q31" s="591"/>
      <c r="R31" s="508"/>
    </row>
    <row r="32" spans="1:21" s="103" customFormat="1" ht="22.2" thickBot="1" x14ac:dyDescent="0.55000000000000004">
      <c r="A32" s="821"/>
      <c r="B32" s="822"/>
      <c r="C32" s="184"/>
      <c r="D32" s="212"/>
      <c r="E32" s="486"/>
      <c r="F32" s="242"/>
      <c r="G32" s="486">
        <f t="shared" si="0"/>
        <v>30</v>
      </c>
      <c r="H32" s="70" t="s">
        <v>416</v>
      </c>
      <c r="I32" s="547">
        <v>1</v>
      </c>
      <c r="J32" s="507"/>
      <c r="K32" s="563"/>
      <c r="L32" s="809"/>
      <c r="M32" s="172"/>
      <c r="N32" s="544" t="str">
        <f t="shared" si="1"/>
        <v/>
      </c>
      <c r="O32" s="548"/>
      <c r="P32" s="590"/>
      <c r="Q32" s="591"/>
      <c r="R32" s="508"/>
    </row>
    <row r="33" spans="1:25" s="103" customFormat="1" ht="36.6" thickBot="1" x14ac:dyDescent="0.55000000000000004">
      <c r="A33" s="821"/>
      <c r="B33" s="822"/>
      <c r="C33" s="184"/>
      <c r="D33" s="212"/>
      <c r="E33" s="486"/>
      <c r="F33" s="242"/>
      <c r="G33" s="486">
        <f t="shared" si="0"/>
        <v>31</v>
      </c>
      <c r="H33" s="70" t="s">
        <v>417</v>
      </c>
      <c r="I33" s="547">
        <v>1</v>
      </c>
      <c r="J33" s="507"/>
      <c r="K33" s="563"/>
      <c r="L33" s="809"/>
      <c r="M33" s="172"/>
      <c r="N33" s="544" t="str">
        <f t="shared" si="1"/>
        <v/>
      </c>
      <c r="O33" s="548"/>
      <c r="P33" s="590"/>
      <c r="Q33" s="591"/>
      <c r="R33" s="508"/>
    </row>
    <row r="34" spans="1:25" s="103" customFormat="1" ht="36.6" thickBot="1" x14ac:dyDescent="0.55000000000000004">
      <c r="A34" s="821"/>
      <c r="B34" s="822"/>
      <c r="C34" s="184"/>
      <c r="D34" s="212"/>
      <c r="E34" s="486"/>
      <c r="F34" s="242"/>
      <c r="G34" s="486">
        <f>G33+1</f>
        <v>32</v>
      </c>
      <c r="H34" s="70" t="s">
        <v>418</v>
      </c>
      <c r="I34" s="547">
        <v>1</v>
      </c>
      <c r="J34" s="507"/>
      <c r="K34" s="563"/>
      <c r="L34" s="809"/>
      <c r="M34" s="172"/>
      <c r="N34" s="544" t="str">
        <f t="shared" si="1"/>
        <v/>
      </c>
      <c r="O34" s="548"/>
      <c r="P34" s="590"/>
      <c r="Q34" s="591"/>
      <c r="R34" s="508"/>
    </row>
    <row r="35" spans="1:25" s="103" customFormat="1" ht="36.6" thickBot="1" x14ac:dyDescent="0.55000000000000004">
      <c r="A35" s="821"/>
      <c r="B35" s="822"/>
      <c r="C35" s="184"/>
      <c r="D35" s="212"/>
      <c r="E35" s="486"/>
      <c r="F35" s="242"/>
      <c r="G35" s="486">
        <f>G34+1</f>
        <v>33</v>
      </c>
      <c r="H35" s="70" t="s">
        <v>419</v>
      </c>
      <c r="I35" s="547">
        <v>1</v>
      </c>
      <c r="J35" s="507"/>
      <c r="K35" s="563"/>
      <c r="L35" s="809"/>
      <c r="M35" s="172"/>
      <c r="N35" s="544" t="str">
        <f t="shared" si="1"/>
        <v/>
      </c>
      <c r="O35" s="548"/>
      <c r="P35" s="590"/>
      <c r="Q35" s="591"/>
      <c r="R35" s="508"/>
    </row>
    <row r="36" spans="1:25" s="103" customFormat="1" ht="36.6" thickBot="1" x14ac:dyDescent="0.55000000000000004">
      <c r="A36" s="821"/>
      <c r="B36" s="822"/>
      <c r="C36" s="197"/>
      <c r="D36" s="212"/>
      <c r="E36" s="487"/>
      <c r="F36" s="242"/>
      <c r="G36" s="585">
        <f t="shared" si="0"/>
        <v>34</v>
      </c>
      <c r="H36" s="71" t="s">
        <v>420</v>
      </c>
      <c r="I36" s="572">
        <v>1</v>
      </c>
      <c r="J36" s="589"/>
      <c r="K36" s="563"/>
      <c r="L36" s="809"/>
      <c r="M36" s="181"/>
      <c r="N36" s="544" t="str">
        <f t="shared" si="1"/>
        <v/>
      </c>
      <c r="O36" s="281"/>
      <c r="P36" s="593"/>
      <c r="Q36" s="591"/>
      <c r="R36" s="528"/>
    </row>
    <row r="37" spans="1:25" s="103" customFormat="1" ht="43.05" customHeight="1" thickBot="1" x14ac:dyDescent="0.55000000000000004">
      <c r="A37" s="821"/>
      <c r="B37" s="822">
        <v>6</v>
      </c>
      <c r="C37" s="594" t="s">
        <v>263</v>
      </c>
      <c r="D37" s="595" t="s">
        <v>266</v>
      </c>
      <c r="E37" s="467">
        <v>1</v>
      </c>
      <c r="F37" s="595" t="s">
        <v>271</v>
      </c>
      <c r="G37" s="495">
        <f t="shared" si="0"/>
        <v>35</v>
      </c>
      <c r="H37" s="69" t="s">
        <v>421</v>
      </c>
      <c r="I37" s="596">
        <v>1</v>
      </c>
      <c r="J37" s="597">
        <f>SUM(I37:I38)</f>
        <v>2</v>
      </c>
      <c r="K37" s="560"/>
      <c r="L37" s="808" t="s">
        <v>132</v>
      </c>
      <c r="M37" s="189"/>
      <c r="N37" s="544" t="str">
        <f t="shared" si="1"/>
        <v/>
      </c>
      <c r="O37" s="545"/>
      <c r="P37" s="598"/>
      <c r="Q37" s="586">
        <f>SUM(N37:N38)</f>
        <v>0</v>
      </c>
      <c r="R37" s="588"/>
    </row>
    <row r="38" spans="1:25" s="103" customFormat="1" ht="26.55" customHeight="1" thickBot="1" x14ac:dyDescent="0.55000000000000004">
      <c r="A38" s="821"/>
      <c r="B38" s="822"/>
      <c r="C38" s="599"/>
      <c r="D38" s="66"/>
      <c r="E38" s="486"/>
      <c r="F38" s="66"/>
      <c r="G38" s="512">
        <f t="shared" si="0"/>
        <v>36</v>
      </c>
      <c r="H38" s="71" t="s">
        <v>422</v>
      </c>
      <c r="I38" s="600">
        <v>1</v>
      </c>
      <c r="J38" s="514"/>
      <c r="K38" s="512"/>
      <c r="L38" s="843"/>
      <c r="M38" s="181"/>
      <c r="N38" s="544" t="str">
        <f t="shared" si="1"/>
        <v/>
      </c>
      <c r="O38" s="281"/>
      <c r="P38" s="601"/>
      <c r="Q38" s="602"/>
      <c r="R38" s="515"/>
    </row>
    <row r="39" spans="1:25" s="103" customFormat="1" ht="27" hidden="1" customHeight="1" thickBot="1" x14ac:dyDescent="0.55000000000000004">
      <c r="A39" s="821"/>
      <c r="B39" s="603">
        <f t="shared" ref="B39:H39" si="3">COUNTA(B3:B38)</f>
        <v>4</v>
      </c>
      <c r="C39" s="604">
        <f t="shared" si="3"/>
        <v>4</v>
      </c>
      <c r="D39" s="605">
        <f t="shared" si="3"/>
        <v>4</v>
      </c>
      <c r="E39" s="606">
        <f t="shared" si="3"/>
        <v>5</v>
      </c>
      <c r="F39" s="607">
        <f t="shared" si="3"/>
        <v>7</v>
      </c>
      <c r="G39" s="608">
        <f t="shared" si="3"/>
        <v>36</v>
      </c>
      <c r="H39" s="609">
        <f t="shared" si="3"/>
        <v>36</v>
      </c>
      <c r="I39" s="610">
        <f>SUM(I3:I38)</f>
        <v>36</v>
      </c>
      <c r="J39" s="611">
        <f>SUM(J3:J38)</f>
        <v>28</v>
      </c>
      <c r="K39" s="612"/>
      <c r="L39" s="613"/>
      <c r="M39" s="612"/>
      <c r="N39" s="544" t="str">
        <f t="shared" si="1"/>
        <v/>
      </c>
      <c r="O39" s="614"/>
      <c r="P39" s="615"/>
      <c r="Q39" s="616">
        <f>SUM(Q3:Q38)</f>
        <v>0</v>
      </c>
      <c r="R39" s="612"/>
    </row>
    <row r="40" spans="1:25" s="103" customFormat="1" ht="36" x14ac:dyDescent="0.5">
      <c r="A40" s="126"/>
      <c r="B40" s="126"/>
      <c r="C40" s="617"/>
      <c r="D40" s="618"/>
      <c r="E40" s="618"/>
      <c r="H40" s="126" t="s">
        <v>423</v>
      </c>
    </row>
    <row r="41" spans="1:25" s="103" customFormat="1" ht="90" x14ac:dyDescent="0.5">
      <c r="A41" s="126"/>
      <c r="B41" s="126"/>
      <c r="C41" s="617"/>
      <c r="D41" s="618"/>
      <c r="E41" s="618"/>
      <c r="S41" s="701" t="s">
        <v>475</v>
      </c>
      <c r="T41" s="701" t="s">
        <v>476</v>
      </c>
      <c r="U41" s="701" t="s">
        <v>222</v>
      </c>
      <c r="V41" s="701" t="s">
        <v>477</v>
      </c>
      <c r="W41" s="701" t="s">
        <v>478</v>
      </c>
      <c r="X41" s="701" t="s">
        <v>479</v>
      </c>
      <c r="Y41" s="701" t="s">
        <v>480</v>
      </c>
    </row>
    <row r="42" spans="1:25" s="103" customFormat="1" ht="72" x14ac:dyDescent="0.5">
      <c r="A42" s="126"/>
      <c r="B42" s="126"/>
      <c r="C42" s="617"/>
      <c r="D42" s="618"/>
      <c r="E42" s="618"/>
      <c r="S42" s="702">
        <f>SUM(W42)/((SUM(W42))+(SUM(X42)))</f>
        <v>0</v>
      </c>
      <c r="T42" s="694"/>
      <c r="U42" s="269" t="s">
        <v>267</v>
      </c>
      <c r="V42" s="300" t="s">
        <v>168</v>
      </c>
      <c r="W42" s="301">
        <f>Q3</f>
        <v>0</v>
      </c>
      <c r="X42" s="301">
        <f>8-W42</f>
        <v>8</v>
      </c>
      <c r="Y42" s="688">
        <f>W42/8</f>
        <v>0</v>
      </c>
    </row>
    <row r="43" spans="1:25" s="103" customFormat="1" ht="72" x14ac:dyDescent="0.5">
      <c r="A43" s="126"/>
      <c r="B43" s="126"/>
      <c r="C43" s="617"/>
      <c r="D43" s="618"/>
      <c r="E43" s="618"/>
      <c r="S43" s="686">
        <f>SUM(W43:W45)/((SUM(W43:W45))+(SUM(X43:X45)))</f>
        <v>0</v>
      </c>
      <c r="T43" s="703"/>
      <c r="U43" s="695" t="s">
        <v>268</v>
      </c>
      <c r="V43" s="300" t="s">
        <v>169</v>
      </c>
      <c r="W43" s="269">
        <f>Q11</f>
        <v>0</v>
      </c>
      <c r="X43" s="301">
        <f>6-W43</f>
        <v>6</v>
      </c>
      <c r="Y43" s="688">
        <f>W43/6</f>
        <v>0</v>
      </c>
    </row>
    <row r="44" spans="1:25" s="103" customFormat="1" ht="54" x14ac:dyDescent="0.5">
      <c r="A44" s="126"/>
      <c r="B44" s="126"/>
      <c r="C44" s="617"/>
      <c r="D44" s="618"/>
      <c r="E44" s="618"/>
      <c r="S44" s="704"/>
      <c r="T44" s="680" t="s">
        <v>260</v>
      </c>
      <c r="U44" s="695" t="s">
        <v>269</v>
      </c>
      <c r="V44" s="300" t="s">
        <v>170</v>
      </c>
      <c r="W44" s="301">
        <f>Q17</f>
        <v>0</v>
      </c>
      <c r="X44" s="301">
        <f>3-W44</f>
        <v>3</v>
      </c>
      <c r="Y44" s="688">
        <f>W44/3</f>
        <v>0</v>
      </c>
    </row>
    <row r="45" spans="1:25" s="103" customFormat="1" ht="72" x14ac:dyDescent="0.5">
      <c r="A45" s="126"/>
      <c r="B45" s="126"/>
      <c r="C45" s="617"/>
      <c r="D45" s="618"/>
      <c r="E45" s="618"/>
      <c r="S45" s="705"/>
      <c r="T45" s="693"/>
      <c r="U45" s="269" t="s">
        <v>504</v>
      </c>
      <c r="V45" s="300" t="s">
        <v>171</v>
      </c>
      <c r="W45" s="301">
        <f>Q20</f>
        <v>0</v>
      </c>
      <c r="X45" s="301">
        <f>3-W45</f>
        <v>3</v>
      </c>
      <c r="Y45" s="688">
        <f>W45/3</f>
        <v>0</v>
      </c>
    </row>
    <row r="46" spans="1:25" s="103" customFormat="1" ht="72" x14ac:dyDescent="0.5">
      <c r="A46" s="126"/>
      <c r="B46" s="126"/>
      <c r="C46" s="617"/>
      <c r="D46" s="618"/>
      <c r="E46" s="618"/>
      <c r="S46" s="697">
        <f>SUM(W46)/((SUM(W46))+(SUM(X46)))</f>
        <v>0</v>
      </c>
      <c r="T46" s="706" t="s">
        <v>261</v>
      </c>
      <c r="U46" s="269" t="s">
        <v>505</v>
      </c>
      <c r="V46" s="300" t="s">
        <v>172</v>
      </c>
      <c r="W46" s="696">
        <f>Q23</f>
        <v>0</v>
      </c>
      <c r="X46" s="696">
        <f>5-W46</f>
        <v>5</v>
      </c>
      <c r="Y46" s="688">
        <f>W46/5</f>
        <v>0</v>
      </c>
    </row>
    <row r="47" spans="1:25" s="103" customFormat="1" ht="72" x14ac:dyDescent="0.5">
      <c r="A47" s="126"/>
      <c r="B47" s="126"/>
      <c r="C47" s="617"/>
      <c r="D47" s="618"/>
      <c r="E47" s="618"/>
      <c r="S47" s="697">
        <f>SUM(W47)/((SUM(W47))+(SUM(X47)))</f>
        <v>0</v>
      </c>
      <c r="T47" s="698" t="s">
        <v>261</v>
      </c>
      <c r="U47" s="269" t="s">
        <v>270</v>
      </c>
      <c r="V47" s="300" t="s">
        <v>173</v>
      </c>
      <c r="W47" s="301">
        <f>Q28</f>
        <v>0</v>
      </c>
      <c r="X47" s="301">
        <f>9-W47</f>
        <v>9</v>
      </c>
      <c r="Y47" s="688">
        <f>W47/9</f>
        <v>0</v>
      </c>
    </row>
    <row r="48" spans="1:25" s="103" customFormat="1" ht="72" x14ac:dyDescent="0.5">
      <c r="A48" s="126"/>
      <c r="B48" s="126"/>
      <c r="C48" s="617"/>
      <c r="D48" s="618"/>
      <c r="E48" s="618"/>
      <c r="S48" s="697">
        <f>SUM(W48)/((SUM(W48))+(SUM(X48)))</f>
        <v>0</v>
      </c>
      <c r="T48" s="706" t="s">
        <v>262</v>
      </c>
      <c r="U48" s="269" t="s">
        <v>271</v>
      </c>
      <c r="V48" s="300" t="s">
        <v>174</v>
      </c>
      <c r="W48" s="696">
        <f>Q37</f>
        <v>0</v>
      </c>
      <c r="X48" s="696">
        <f>2-W48</f>
        <v>2</v>
      </c>
      <c r="Y48" s="688">
        <f>W48/2</f>
        <v>0</v>
      </c>
    </row>
    <row r="49" spans="1:25" s="103" customFormat="1" ht="19.2" x14ac:dyDescent="0.5">
      <c r="A49" s="126"/>
      <c r="B49" s="126"/>
      <c r="C49" s="617"/>
      <c r="D49" s="618"/>
      <c r="E49" s="618"/>
      <c r="S49" s="697">
        <f>W49/(W49+X49)</f>
        <v>0</v>
      </c>
      <c r="T49" s="707" t="s">
        <v>158</v>
      </c>
      <c r="U49" s="708"/>
      <c r="V49" s="708"/>
      <c r="W49" s="708">
        <f>SUM(W42:W48)</f>
        <v>0</v>
      </c>
      <c r="X49" s="696">
        <f>SUM(X42:X48)</f>
        <v>36</v>
      </c>
      <c r="Y49" s="708"/>
    </row>
    <row r="50" spans="1:25" s="103" customFormat="1" ht="18" x14ac:dyDescent="0.5">
      <c r="A50" s="126"/>
      <c r="B50" s="126"/>
      <c r="C50" s="617"/>
      <c r="D50" s="618"/>
      <c r="E50" s="618"/>
    </row>
    <row r="51" spans="1:25" s="103" customFormat="1" ht="18" x14ac:dyDescent="0.5">
      <c r="A51" s="126"/>
      <c r="B51" s="126"/>
      <c r="C51" s="617"/>
      <c r="D51" s="618"/>
      <c r="E51" s="618"/>
      <c r="V51" s="709"/>
    </row>
    <row r="52" spans="1:25" s="103" customFormat="1" ht="18" x14ac:dyDescent="0.5">
      <c r="A52" s="126"/>
      <c r="B52" s="126"/>
      <c r="C52" s="617"/>
      <c r="D52" s="618"/>
      <c r="E52" s="618"/>
    </row>
    <row r="53" spans="1:25" s="103" customFormat="1" ht="18" x14ac:dyDescent="0.5">
      <c r="A53" s="126"/>
      <c r="B53" s="126"/>
      <c r="C53" s="617"/>
      <c r="D53" s="618"/>
      <c r="E53" s="618"/>
    </row>
    <row r="54" spans="1:25" s="103" customFormat="1" ht="18" x14ac:dyDescent="0.5">
      <c r="A54" s="126"/>
      <c r="B54" s="126"/>
      <c r="C54" s="617"/>
      <c r="D54" s="618"/>
      <c r="E54" s="618"/>
    </row>
    <row r="55" spans="1:25" x14ac:dyDescent="0.3"/>
    <row r="56" spans="1:25" x14ac:dyDescent="0.3"/>
    <row r="57" spans="1:25" x14ac:dyDescent="0.3"/>
    <row r="58" spans="1:25" x14ac:dyDescent="0.3"/>
    <row r="59" spans="1:25" x14ac:dyDescent="0.3"/>
    <row r="60" spans="1:25" x14ac:dyDescent="0.3"/>
    <row r="61" spans="1:25" x14ac:dyDescent="0.3"/>
    <row r="62" spans="1:25" x14ac:dyDescent="0.3"/>
    <row r="63" spans="1:25" x14ac:dyDescent="0.3"/>
    <row r="64" spans="1:25"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95" x14ac:dyDescent="0.3"/>
    <row r="148" spans="1:2" ht="15" hidden="1" customHeight="1" x14ac:dyDescent="0.3">
      <c r="A148" s="26"/>
      <c r="B148" s="26"/>
    </row>
    <row r="175" x14ac:dyDescent="0.3"/>
    <row r="186" x14ac:dyDescent="0.3"/>
    <row r="187" x14ac:dyDescent="0.3"/>
  </sheetData>
  <mergeCells count="15">
    <mergeCell ref="L28:L36"/>
    <mergeCell ref="L23:L27"/>
    <mergeCell ref="C1:L1"/>
    <mergeCell ref="L37:L38"/>
    <mergeCell ref="L3:L10"/>
    <mergeCell ref="L11:L16"/>
    <mergeCell ref="L17:L19"/>
    <mergeCell ref="L20:L22"/>
    <mergeCell ref="A3:A39"/>
    <mergeCell ref="B3:B19"/>
    <mergeCell ref="B20:B22"/>
    <mergeCell ref="B23:B27"/>
    <mergeCell ref="B28:B29"/>
    <mergeCell ref="B31:B36"/>
    <mergeCell ref="B37:B38"/>
  </mergeCells>
  <conditionalFormatting sqref="S42:S43 S46:S49">
    <cfRule type="cellIs" dxfId="29" priority="1" operator="greaterThan">
      <formula>0.8999</formula>
    </cfRule>
    <cfRule type="cellIs" dxfId="28" priority="2" operator="between">
      <formula>0.7</formula>
      <formula>0.8999</formula>
    </cfRule>
    <cfRule type="cellIs" dxfId="27" priority="3" operator="between">
      <formula>0.5</formula>
      <formula>0.6999</formula>
    </cfRule>
    <cfRule type="cellIs" dxfId="26" priority="4" operator="between">
      <formula>0.3</formula>
      <formula>0.4999</formula>
    </cfRule>
    <cfRule type="cellIs" dxfId="25" priority="5" operator="between">
      <formula>0</formula>
      <formula>0.2999</formula>
    </cfRule>
  </conditionalFormatting>
  <conditionalFormatting sqref="Y42:Y48">
    <cfRule type="cellIs" dxfId="24" priority="11" operator="greaterThan">
      <formula>0.8999</formula>
    </cfRule>
    <cfRule type="cellIs" dxfId="23" priority="13" operator="between">
      <formula>0.7</formula>
      <formula>0.8999</formula>
    </cfRule>
    <cfRule type="cellIs" dxfId="22" priority="14" operator="between">
      <formula>0.5</formula>
      <formula>0.6999</formula>
    </cfRule>
    <cfRule type="cellIs" dxfId="21" priority="15" operator="between">
      <formula>0.3</formula>
      <formula>0.4999</formula>
    </cfRule>
    <cfRule type="cellIs" dxfId="20" priority="16" operator="between">
      <formula>0</formula>
      <formula>0.2999</formula>
    </cfRule>
  </conditionalFormatting>
  <dataValidations count="1">
    <dataValidation type="list" allowBlank="1" showInputMessage="1" showErrorMessage="1" sqref="K3:K39 M3:M39" xr:uid="{C6B4D0C8-47AF-4434-9D5A-06A1F9A6C4DB}">
      <formula1>Confirm</formula1>
    </dataValidation>
  </dataValidation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46AE1-0935-4152-8365-B93B2438F0E4}">
  <dimension ref="A1:AW165"/>
  <sheetViews>
    <sheetView topLeftCell="C1" zoomScale="80" zoomScaleNormal="80" workbookViewId="0">
      <selection activeCell="C1" sqref="A1:XFD47"/>
    </sheetView>
  </sheetViews>
  <sheetFormatPr defaultColWidth="8.77734375" defaultRowHeight="14.4" zeroHeight="1" x14ac:dyDescent="0.3"/>
  <cols>
    <col min="1" max="2" width="34.109375" style="1" hidden="1" customWidth="1"/>
    <col min="3" max="3" width="22.77734375" style="1" customWidth="1"/>
    <col min="4" max="4" width="45" style="1" customWidth="1"/>
    <col min="5" max="5" width="6.109375" style="1" hidden="1" customWidth="1"/>
    <col min="6" max="6" width="36.77734375" style="1" customWidth="1"/>
    <col min="7" max="7" width="4.109375" style="1" bestFit="1" customWidth="1"/>
    <col min="8" max="8" width="116.77734375" style="1" customWidth="1"/>
    <col min="9" max="9" width="24.109375" style="1" hidden="1" customWidth="1"/>
    <col min="10" max="10" width="16.77734375" style="1" hidden="1" customWidth="1"/>
    <col min="11" max="11" width="23.109375" style="1" customWidth="1"/>
    <col min="12" max="12" width="53.109375" style="1" hidden="1" customWidth="1"/>
    <col min="13" max="13" width="25.109375" style="1" customWidth="1"/>
    <col min="14" max="14" width="39.109375" style="1" hidden="1" customWidth="1"/>
    <col min="15" max="15" width="30" style="1" customWidth="1"/>
    <col min="16" max="16" width="25.6640625" style="1" customWidth="1"/>
    <col min="17" max="17" width="16.6640625" style="1" hidden="1" customWidth="1"/>
    <col min="18" max="18" width="48" style="1" customWidth="1"/>
    <col min="19" max="19" width="11" style="1" customWidth="1"/>
    <col min="20" max="20" width="13.44140625" style="1" customWidth="1"/>
    <col min="21" max="21" width="27.109375" style="1" customWidth="1"/>
    <col min="22" max="22" width="8.77734375" style="1"/>
    <col min="23" max="23" width="7.77734375" style="1" customWidth="1"/>
    <col min="24" max="24" width="7.44140625" style="1" customWidth="1"/>
    <col min="25" max="16383" width="8.77734375" style="1"/>
    <col min="16384" max="16384" width="6.109375" style="1" customWidth="1"/>
  </cols>
  <sheetData>
    <row r="1" spans="1:49" s="126" customFormat="1" ht="42" customHeight="1" thickBot="1" x14ac:dyDescent="0.7">
      <c r="C1" s="867" t="s">
        <v>273</v>
      </c>
      <c r="D1" s="868"/>
      <c r="E1" s="868"/>
      <c r="F1" s="868"/>
      <c r="G1" s="868"/>
      <c r="H1" s="868"/>
      <c r="I1" s="868"/>
      <c r="J1" s="868"/>
      <c r="K1" s="868"/>
      <c r="L1" s="868"/>
      <c r="M1" s="868"/>
      <c r="N1" s="619"/>
      <c r="O1" s="457" t="s">
        <v>512</v>
      </c>
      <c r="P1" s="327"/>
      <c r="Q1" s="328">
        <f>Q26</f>
        <v>0</v>
      </c>
      <c r="R1" s="620" t="str">
        <f>CONCATENATE("de ",G25," puntos")</f>
        <v>de 23 puntos</v>
      </c>
    </row>
    <row r="2" spans="1:49" s="326" customFormat="1" ht="89.25" customHeight="1" thickBot="1" x14ac:dyDescent="0.6">
      <c r="A2" s="621" t="s">
        <v>1</v>
      </c>
      <c r="B2" s="622" t="e">
        <f>#REF!</f>
        <v>#REF!</v>
      </c>
      <c r="C2" s="458" t="str">
        <f>'C1 - Planificacion'!C2</f>
        <v>Sub-Componente</v>
      </c>
      <c r="D2" s="623" t="str">
        <f>'C1 - Planificacion'!D2</f>
        <v>Descripción del Sub-Componente</v>
      </c>
      <c r="E2" s="463" t="str">
        <f>'C1 - Planificacion'!E2</f>
        <v>Criterion Number</v>
      </c>
      <c r="F2" s="624">
        <f>'C1 - Planificacion'!F2</f>
        <v>0</v>
      </c>
      <c r="G2" s="625" t="str">
        <f>'C1 - Planificacion'!G2</f>
        <v>Pregunta#</v>
      </c>
      <c r="H2" s="459" t="str">
        <f>'C1 - Planificacion'!H2</f>
        <v>Preguntas con base a los criterios de evaluación CCBO SCIL</v>
      </c>
      <c r="I2" s="459" t="str">
        <f>'C1 - Planificacion'!I2</f>
        <v>Total Possible Points Per Question             1= Yes   0=No</v>
      </c>
      <c r="J2" s="459" t="str">
        <f>'C1 - Planificacion'!J2</f>
        <v>Total Possible Points for each Criteria                 1= Yes   0=No</v>
      </c>
      <c r="K2" s="459" t="str">
        <f>'C1 - Planificacion'!K2</f>
        <v>Respuesta preliminar: marque si cree que la respuesta a esta pregunta es "Sí"</v>
      </c>
      <c r="L2" s="459" t="str">
        <f>'C1 - Planificacion'!L2</f>
        <v>Evidence for Criterion Questions are Often Found in These Documents</v>
      </c>
      <c r="M2" s="459" t="str">
        <f>'C1 - Planificacion'!M2</f>
        <v xml:space="preserve">Se cuenta con evidencia: marque si tiene la evidencia para demostrar que la respuesta es "Sí"                 </v>
      </c>
      <c r="N2" s="459" t="str">
        <f>'C1 - Planificacion'!N2</f>
        <v>Score for each Sub-Criteria  Items                           1= Si   0=No</v>
      </c>
      <c r="O2" s="459" t="str">
        <f>'C1 - Planificacion'!O2</f>
        <v>Nombre de los documentos aportados como evidencia a las preguntas que fueron contestadas como "Sí"</v>
      </c>
      <c r="P2" s="459" t="str">
        <f>'C1 - Planificacion'!P2</f>
        <v>Enlace URL al documento(s) de sustento</v>
      </c>
      <c r="Q2" s="459" t="str">
        <f>'C1 - Planificacion'!Q2</f>
        <v>Puntaje resumido para cada criterio
(# Respuestas "Sí")</v>
      </c>
      <c r="R2" s="459" t="str">
        <f>'C1 - Planificacion'!R2</f>
        <v>Notas (temas, comentarios, aclaraciones, dónde dentro de los documentos se pueden encontrar evidencias, etc.)</v>
      </c>
    </row>
    <row r="3" spans="1:49" s="126" customFormat="1" ht="34.049999999999997" customHeight="1" thickBot="1" x14ac:dyDescent="0.55000000000000004">
      <c r="A3" s="821" t="s">
        <v>133</v>
      </c>
      <c r="B3" s="822">
        <v>1</v>
      </c>
      <c r="C3" s="559"/>
      <c r="D3" s="595"/>
      <c r="E3" s="626">
        <v>1</v>
      </c>
      <c r="F3" s="627" t="s">
        <v>282</v>
      </c>
      <c r="G3" s="467">
        <v>1</v>
      </c>
      <c r="H3" s="69" t="s">
        <v>424</v>
      </c>
      <c r="I3" s="628">
        <v>1</v>
      </c>
      <c r="J3" s="627">
        <f>SUM(I3:I4)</f>
        <v>2</v>
      </c>
      <c r="K3" s="627"/>
      <c r="L3" s="869" t="s">
        <v>134</v>
      </c>
      <c r="M3" s="627"/>
      <c r="N3" s="544" t="str">
        <f>IF(M3="","",IF(M3="Si",1,0))</f>
        <v/>
      </c>
      <c r="O3" s="367"/>
      <c r="P3" s="367"/>
      <c r="Q3" s="630">
        <f>SUM(N3:N4)</f>
        <v>0</v>
      </c>
      <c r="R3" s="367"/>
    </row>
    <row r="4" spans="1:49" s="126" customFormat="1" ht="54.6" thickBot="1" x14ac:dyDescent="0.55000000000000004">
      <c r="A4" s="821"/>
      <c r="B4" s="822"/>
      <c r="C4" s="492"/>
      <c r="D4" s="168"/>
      <c r="E4" s="631"/>
      <c r="F4" s="510"/>
      <c r="G4" s="585">
        <f t="shared" ref="G4:G25" si="0">G3+1</f>
        <v>2</v>
      </c>
      <c r="H4" s="71" t="s">
        <v>425</v>
      </c>
      <c r="I4" s="632">
        <v>1</v>
      </c>
      <c r="J4" s="581"/>
      <c r="K4" s="633"/>
      <c r="L4" s="870"/>
      <c r="M4" s="633"/>
      <c r="N4" s="544" t="str">
        <f t="shared" ref="N4:N26" si="1">IF(M4="","",IF(M4="Si",1,0))</f>
        <v/>
      </c>
      <c r="O4" s="384"/>
      <c r="P4" s="384"/>
      <c r="Q4" s="283"/>
      <c r="R4" s="634"/>
    </row>
    <row r="5" spans="1:49" s="126" customFormat="1" ht="48" customHeight="1" thickBot="1" x14ac:dyDescent="0.55000000000000004">
      <c r="A5" s="821"/>
      <c r="B5" s="822"/>
      <c r="C5" s="492"/>
      <c r="D5" s="168"/>
      <c r="E5" s="635"/>
      <c r="F5" s="502" t="s">
        <v>283</v>
      </c>
      <c r="G5" s="636">
        <f t="shared" si="0"/>
        <v>3</v>
      </c>
      <c r="H5" s="81" t="s">
        <v>426</v>
      </c>
      <c r="I5" s="500">
        <v>1</v>
      </c>
      <c r="J5" s="626">
        <f>SUM(I5:I6)</f>
        <v>2</v>
      </c>
      <c r="K5" s="158"/>
      <c r="L5" s="809" t="s">
        <v>135</v>
      </c>
      <c r="M5" s="158"/>
      <c r="N5" s="544" t="str">
        <f t="shared" si="1"/>
        <v/>
      </c>
      <c r="O5" s="258"/>
      <c r="P5" s="258"/>
      <c r="Q5" s="561">
        <f>SUM(N5:N6)</f>
        <v>0</v>
      </c>
      <c r="R5" s="637"/>
    </row>
    <row r="6" spans="1:49" s="215" customFormat="1" ht="70.05" customHeight="1" thickBot="1" x14ac:dyDescent="0.55000000000000004">
      <c r="A6" s="821"/>
      <c r="B6" s="822"/>
      <c r="C6" s="492" t="s">
        <v>274</v>
      </c>
      <c r="D6" s="168" t="s">
        <v>278</v>
      </c>
      <c r="E6" s="635"/>
      <c r="F6" s="638"/>
      <c r="G6" s="639">
        <f t="shared" si="0"/>
        <v>4</v>
      </c>
      <c r="H6" s="71" t="s">
        <v>427</v>
      </c>
      <c r="I6" s="488">
        <v>1</v>
      </c>
      <c r="J6" s="253"/>
      <c r="K6" s="237"/>
      <c r="L6" s="809"/>
      <c r="M6" s="237"/>
      <c r="N6" s="544" t="str">
        <f t="shared" si="1"/>
        <v/>
      </c>
      <c r="O6" s="640"/>
      <c r="P6" s="640"/>
      <c r="Q6" s="641"/>
      <c r="R6" s="642"/>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row>
    <row r="7" spans="1:49" s="126" customFormat="1" ht="21" customHeight="1" thickBot="1" x14ac:dyDescent="0.55000000000000004">
      <c r="A7" s="821"/>
      <c r="B7" s="267"/>
      <c r="C7" s="492"/>
      <c r="D7" s="168"/>
      <c r="E7" s="193"/>
      <c r="F7" s="643"/>
      <c r="G7" s="505">
        <f t="shared" si="0"/>
        <v>5</v>
      </c>
      <c r="H7" s="69" t="s">
        <v>428</v>
      </c>
      <c r="I7" s="644">
        <v>1</v>
      </c>
      <c r="J7" s="645"/>
      <c r="K7" s="646"/>
      <c r="L7" s="808" t="s">
        <v>136</v>
      </c>
      <c r="M7" s="646"/>
      <c r="N7" s="544" t="str">
        <f t="shared" si="1"/>
        <v/>
      </c>
      <c r="O7" s="258"/>
      <c r="P7" s="258"/>
      <c r="Q7" s="647">
        <f>SUM(N7:N12)</f>
        <v>0</v>
      </c>
      <c r="R7" s="258"/>
    </row>
    <row r="8" spans="1:49" s="126" customFormat="1" ht="22.2" thickBot="1" x14ac:dyDescent="0.55000000000000004">
      <c r="A8" s="821"/>
      <c r="B8" s="267"/>
      <c r="C8" s="492"/>
      <c r="D8" s="168"/>
      <c r="E8" s="193"/>
      <c r="F8" s="648"/>
      <c r="G8" s="563">
        <f t="shared" si="0"/>
        <v>6</v>
      </c>
      <c r="H8" s="70" t="s">
        <v>429</v>
      </c>
      <c r="I8" s="506">
        <v>1</v>
      </c>
      <c r="J8" s="649"/>
      <c r="K8" s="650"/>
      <c r="L8" s="809"/>
      <c r="M8" s="650"/>
      <c r="N8" s="544" t="str">
        <f t="shared" si="1"/>
        <v/>
      </c>
      <c r="O8" s="191"/>
      <c r="P8" s="191"/>
      <c r="Q8" s="174"/>
      <c r="R8" s="191"/>
    </row>
    <row r="9" spans="1:49" s="126" customFormat="1" ht="36.6" thickBot="1" x14ac:dyDescent="0.55000000000000004">
      <c r="A9" s="821"/>
      <c r="B9" s="267"/>
      <c r="C9" s="492"/>
      <c r="D9" s="168"/>
      <c r="E9" s="193"/>
      <c r="F9" s="651" t="s">
        <v>284</v>
      </c>
      <c r="G9" s="563">
        <f t="shared" si="0"/>
        <v>7</v>
      </c>
      <c r="H9" s="70" t="s">
        <v>430</v>
      </c>
      <c r="I9" s="506">
        <v>1</v>
      </c>
      <c r="J9" s="649"/>
      <c r="K9" s="650"/>
      <c r="L9" s="809"/>
      <c r="M9" s="650"/>
      <c r="N9" s="544" t="str">
        <f t="shared" si="1"/>
        <v/>
      </c>
      <c r="O9" s="191"/>
      <c r="P9" s="191"/>
      <c r="Q9" s="174"/>
      <c r="R9" s="191"/>
    </row>
    <row r="10" spans="1:49" s="126" customFormat="1" ht="36.6" thickBot="1" x14ac:dyDescent="0.55000000000000004">
      <c r="A10" s="821"/>
      <c r="B10" s="267"/>
      <c r="C10" s="492"/>
      <c r="D10" s="168"/>
      <c r="E10" s="193"/>
      <c r="F10" s="648"/>
      <c r="G10" s="563">
        <f t="shared" si="0"/>
        <v>8</v>
      </c>
      <c r="H10" s="70" t="s">
        <v>431</v>
      </c>
      <c r="I10" s="506">
        <v>1</v>
      </c>
      <c r="J10" s="649"/>
      <c r="K10" s="640"/>
      <c r="L10" s="809"/>
      <c r="M10" s="640"/>
      <c r="N10" s="544" t="str">
        <f t="shared" si="1"/>
        <v/>
      </c>
      <c r="O10" s="191"/>
      <c r="P10" s="191"/>
      <c r="Q10" s="174"/>
      <c r="R10" s="191"/>
    </row>
    <row r="11" spans="1:49" s="126" customFormat="1" ht="22.2" thickBot="1" x14ac:dyDescent="0.55000000000000004">
      <c r="A11" s="821"/>
      <c r="B11" s="267"/>
      <c r="C11" s="492"/>
      <c r="D11" s="168"/>
      <c r="E11" s="193"/>
      <c r="F11" s="648"/>
      <c r="G11" s="563">
        <f t="shared" si="0"/>
        <v>9</v>
      </c>
      <c r="H11" s="70" t="s">
        <v>432</v>
      </c>
      <c r="I11" s="506">
        <v>1</v>
      </c>
      <c r="J11" s="649"/>
      <c r="K11" s="163"/>
      <c r="L11" s="843"/>
      <c r="M11" s="163"/>
      <c r="N11" s="544" t="str">
        <f t="shared" si="1"/>
        <v/>
      </c>
      <c r="O11" s="640"/>
      <c r="P11" s="191"/>
      <c r="Q11" s="174"/>
      <c r="R11" s="191"/>
    </row>
    <row r="12" spans="1:49" s="126" customFormat="1" ht="22.2" thickBot="1" x14ac:dyDescent="0.55000000000000004">
      <c r="A12" s="821"/>
      <c r="B12" s="822">
        <v>2</v>
      </c>
      <c r="C12" s="492"/>
      <c r="D12" s="66"/>
      <c r="E12" s="626">
        <v>1</v>
      </c>
      <c r="F12" s="652"/>
      <c r="G12" s="181">
        <f t="shared" si="0"/>
        <v>10</v>
      </c>
      <c r="H12" s="76" t="s">
        <v>433</v>
      </c>
      <c r="I12" s="653">
        <v>1</v>
      </c>
      <c r="J12" s="654">
        <f>SUM(I12:I12)</f>
        <v>1</v>
      </c>
      <c r="K12" s="274"/>
      <c r="L12" s="180" t="s">
        <v>137</v>
      </c>
      <c r="M12" s="274"/>
      <c r="N12" s="544" t="str">
        <f t="shared" si="1"/>
        <v/>
      </c>
      <c r="O12" s="182"/>
      <c r="P12" s="182"/>
      <c r="Q12" s="655"/>
      <c r="R12" s="182"/>
    </row>
    <row r="13" spans="1:49" s="126" customFormat="1" ht="33" customHeight="1" thickBot="1" x14ac:dyDescent="0.55000000000000004">
      <c r="A13" s="821"/>
      <c r="B13" s="822"/>
      <c r="C13" s="595"/>
      <c r="D13" s="253"/>
      <c r="E13" s="237">
        <v>2</v>
      </c>
      <c r="F13" s="559"/>
      <c r="G13" s="495">
        <f t="shared" si="0"/>
        <v>11</v>
      </c>
      <c r="H13" s="69" t="s">
        <v>434</v>
      </c>
      <c r="I13" s="500">
        <v>1</v>
      </c>
      <c r="J13" s="480">
        <f>SUM(I13:I15)</f>
        <v>3</v>
      </c>
      <c r="K13" s="160"/>
      <c r="L13" s="817" t="s">
        <v>138</v>
      </c>
      <c r="M13" s="160"/>
      <c r="N13" s="544" t="str">
        <f t="shared" si="1"/>
        <v/>
      </c>
      <c r="O13" s="162"/>
      <c r="P13" s="162"/>
      <c r="Q13" s="656">
        <f>SUM(N13:N15)</f>
        <v>0</v>
      </c>
      <c r="R13" s="546"/>
    </row>
    <row r="14" spans="1:49" s="126" customFormat="1" ht="36.6" thickBot="1" x14ac:dyDescent="0.55000000000000004">
      <c r="A14" s="821"/>
      <c r="B14" s="822"/>
      <c r="C14" s="168"/>
      <c r="D14" s="253"/>
      <c r="E14" s="481"/>
      <c r="F14" s="492" t="s">
        <v>285</v>
      </c>
      <c r="G14" s="505">
        <f t="shared" si="0"/>
        <v>12</v>
      </c>
      <c r="H14" s="70" t="s">
        <v>435</v>
      </c>
      <c r="I14" s="500">
        <v>1</v>
      </c>
      <c r="J14" s="649"/>
      <c r="K14" s="557"/>
      <c r="L14" s="817"/>
      <c r="M14" s="557"/>
      <c r="N14" s="544" t="str">
        <f t="shared" si="1"/>
        <v/>
      </c>
      <c r="O14" s="162"/>
      <c r="P14" s="162"/>
      <c r="Q14" s="656"/>
      <c r="R14" s="546"/>
    </row>
    <row r="15" spans="1:49" s="126" customFormat="1" ht="22.2" thickBot="1" x14ac:dyDescent="0.55000000000000004">
      <c r="A15" s="821"/>
      <c r="B15" s="822"/>
      <c r="C15" s="168"/>
      <c r="D15" s="253"/>
      <c r="E15" s="158"/>
      <c r="F15" s="657"/>
      <c r="G15" s="658">
        <f t="shared" si="0"/>
        <v>13</v>
      </c>
      <c r="H15" s="71" t="s">
        <v>436</v>
      </c>
      <c r="I15" s="506">
        <v>1</v>
      </c>
      <c r="J15" s="659"/>
      <c r="K15" s="181"/>
      <c r="L15" s="817"/>
      <c r="M15" s="181"/>
      <c r="N15" s="544" t="str">
        <f t="shared" si="1"/>
        <v/>
      </c>
      <c r="O15" s="163"/>
      <c r="P15" s="163"/>
      <c r="Q15" s="656"/>
      <c r="R15" s="549"/>
    </row>
    <row r="16" spans="1:49" s="126" customFormat="1" ht="46.95" customHeight="1" thickBot="1" x14ac:dyDescent="0.55000000000000004">
      <c r="A16" s="821"/>
      <c r="B16" s="822"/>
      <c r="C16" s="168" t="s">
        <v>275</v>
      </c>
      <c r="D16" s="253" t="s">
        <v>279</v>
      </c>
      <c r="E16" s="237">
        <v>3</v>
      </c>
      <c r="F16" s="559"/>
      <c r="G16" s="560">
        <f t="shared" si="0"/>
        <v>14</v>
      </c>
      <c r="H16" s="69" t="s">
        <v>437</v>
      </c>
      <c r="I16" s="469">
        <v>1</v>
      </c>
      <c r="J16" s="660">
        <f>SUM(I16:I18)</f>
        <v>3</v>
      </c>
      <c r="K16" s="189"/>
      <c r="L16" s="844" t="s">
        <v>139</v>
      </c>
      <c r="M16" s="189"/>
      <c r="N16" s="544" t="str">
        <f t="shared" si="1"/>
        <v/>
      </c>
      <c r="O16" s="661"/>
      <c r="P16" s="661"/>
      <c r="Q16" s="251">
        <f>SUM(N16:N19)</f>
        <v>0</v>
      </c>
      <c r="R16" s="556"/>
    </row>
    <row r="17" spans="1:25" s="126" customFormat="1" ht="48" customHeight="1" thickBot="1" x14ac:dyDescent="0.55000000000000004">
      <c r="A17" s="821"/>
      <c r="B17" s="822"/>
      <c r="C17" s="168"/>
      <c r="D17" s="253"/>
      <c r="E17" s="481"/>
      <c r="F17" s="492" t="s">
        <v>286</v>
      </c>
      <c r="G17" s="563">
        <f t="shared" si="0"/>
        <v>15</v>
      </c>
      <c r="H17" s="70" t="s">
        <v>438</v>
      </c>
      <c r="I17" s="488">
        <v>1</v>
      </c>
      <c r="J17" s="662"/>
      <c r="K17" s="530"/>
      <c r="L17" s="845"/>
      <c r="M17" s="530"/>
      <c r="N17" s="544" t="str">
        <f t="shared" si="1"/>
        <v/>
      </c>
      <c r="O17" s="255"/>
      <c r="P17" s="255"/>
      <c r="Q17" s="211"/>
      <c r="R17" s="552"/>
    </row>
    <row r="18" spans="1:25" s="126" customFormat="1" ht="36.6" thickBot="1" x14ac:dyDescent="0.55000000000000004">
      <c r="A18" s="821"/>
      <c r="B18" s="822"/>
      <c r="C18" s="168"/>
      <c r="D18" s="253"/>
      <c r="E18" s="158"/>
      <c r="F18" s="492"/>
      <c r="G18" s="563">
        <f t="shared" si="0"/>
        <v>16</v>
      </c>
      <c r="H18" s="70" t="s">
        <v>439</v>
      </c>
      <c r="I18" s="488">
        <v>1</v>
      </c>
      <c r="J18" s="663"/>
      <c r="K18" s="255"/>
      <c r="L18" s="846"/>
      <c r="M18" s="255"/>
      <c r="N18" s="544" t="str">
        <f t="shared" si="1"/>
        <v/>
      </c>
      <c r="O18" s="255"/>
      <c r="P18" s="255"/>
      <c r="Q18" s="211"/>
      <c r="R18" s="552"/>
    </row>
    <row r="19" spans="1:25" s="126" customFormat="1" ht="36.6" thickBot="1" x14ac:dyDescent="0.55000000000000004">
      <c r="A19" s="821"/>
      <c r="B19" s="822"/>
      <c r="C19" s="66"/>
      <c r="D19" s="664"/>
      <c r="E19" s="237">
        <v>4</v>
      </c>
      <c r="F19" s="657"/>
      <c r="G19" s="512">
        <f t="shared" si="0"/>
        <v>17</v>
      </c>
      <c r="H19" s="71" t="s">
        <v>440</v>
      </c>
      <c r="I19" s="469">
        <v>1</v>
      </c>
      <c r="J19" s="665">
        <f>SUM(I19:I19)</f>
        <v>1</v>
      </c>
      <c r="K19" s="274"/>
      <c r="L19" s="180" t="s">
        <v>140</v>
      </c>
      <c r="M19" s="274"/>
      <c r="N19" s="544" t="str">
        <f t="shared" si="1"/>
        <v/>
      </c>
      <c r="O19" s="182"/>
      <c r="P19" s="182"/>
      <c r="Q19" s="281"/>
      <c r="R19" s="574"/>
    </row>
    <row r="20" spans="1:25" s="126" customFormat="1" ht="43.95" customHeight="1" thickBot="1" x14ac:dyDescent="0.55000000000000004">
      <c r="A20" s="821"/>
      <c r="B20" s="822">
        <v>3</v>
      </c>
      <c r="C20" s="242" t="s">
        <v>276</v>
      </c>
      <c r="D20" s="527" t="s">
        <v>280</v>
      </c>
      <c r="E20" s="627">
        <v>1</v>
      </c>
      <c r="F20" s="627" t="s">
        <v>287</v>
      </c>
      <c r="G20" s="193">
        <f t="shared" si="0"/>
        <v>18</v>
      </c>
      <c r="H20" s="69" t="s">
        <v>441</v>
      </c>
      <c r="I20" s="469">
        <v>1</v>
      </c>
      <c r="J20" s="660">
        <f>SUM(I20:I21)</f>
        <v>2</v>
      </c>
      <c r="K20" s="189"/>
      <c r="L20" s="844" t="s">
        <v>141</v>
      </c>
      <c r="M20" s="189"/>
      <c r="N20" s="544" t="str">
        <f t="shared" si="1"/>
        <v/>
      </c>
      <c r="O20" s="661"/>
      <c r="P20" s="661"/>
      <c r="Q20" s="656">
        <f>SUM(N20:N21)</f>
        <v>0</v>
      </c>
      <c r="R20" s="556"/>
    </row>
    <row r="21" spans="1:25" s="126" customFormat="1" ht="36.6" thickBot="1" x14ac:dyDescent="0.55000000000000004">
      <c r="A21" s="821"/>
      <c r="B21" s="822"/>
      <c r="C21" s="242"/>
      <c r="D21" s="242"/>
      <c r="E21" s="558"/>
      <c r="F21" s="242"/>
      <c r="G21" s="487">
        <f t="shared" si="0"/>
        <v>19</v>
      </c>
      <c r="H21" s="71" t="s">
        <v>442</v>
      </c>
      <c r="I21" s="488">
        <v>1</v>
      </c>
      <c r="J21" s="662"/>
      <c r="K21" s="530"/>
      <c r="L21" s="845"/>
      <c r="M21" s="530"/>
      <c r="N21" s="544" t="str">
        <f t="shared" si="1"/>
        <v/>
      </c>
      <c r="O21" s="255"/>
      <c r="P21" s="255"/>
      <c r="Q21" s="656"/>
      <c r="R21" s="552"/>
    </row>
    <row r="22" spans="1:25" s="126" customFormat="1" ht="36.6" thickBot="1" x14ac:dyDescent="0.55000000000000004">
      <c r="A22" s="821"/>
      <c r="B22" s="822">
        <v>4</v>
      </c>
      <c r="C22" s="595"/>
      <c r="D22" s="595"/>
      <c r="E22" s="629">
        <v>1</v>
      </c>
      <c r="F22" s="595"/>
      <c r="G22" s="495">
        <f t="shared" si="0"/>
        <v>20</v>
      </c>
      <c r="H22" s="69" t="s">
        <v>443</v>
      </c>
      <c r="I22" s="506">
        <v>1</v>
      </c>
      <c r="J22" s="267">
        <f>SUM(I22:I22)</f>
        <v>1</v>
      </c>
      <c r="K22" s="189"/>
      <c r="L22" s="486" t="s">
        <v>142</v>
      </c>
      <c r="M22" s="189"/>
      <c r="N22" s="544" t="str">
        <f t="shared" si="1"/>
        <v/>
      </c>
      <c r="O22" s="258"/>
      <c r="P22" s="258"/>
      <c r="Q22" s="251">
        <f>SUM(N22:N24)</f>
        <v>0</v>
      </c>
      <c r="R22" s="258"/>
    </row>
    <row r="23" spans="1:25" s="126" customFormat="1" ht="54.6" thickBot="1" x14ac:dyDescent="0.55000000000000004">
      <c r="A23" s="821"/>
      <c r="B23" s="822"/>
      <c r="C23" s="168" t="s">
        <v>277</v>
      </c>
      <c r="D23" s="168" t="s">
        <v>281</v>
      </c>
      <c r="E23" s="487">
        <v>2</v>
      </c>
      <c r="F23" s="557" t="s">
        <v>288</v>
      </c>
      <c r="G23" s="502">
        <f t="shared" si="0"/>
        <v>21</v>
      </c>
      <c r="H23" s="70" t="s">
        <v>444</v>
      </c>
      <c r="I23" s="500">
        <v>1</v>
      </c>
      <c r="J23" s="480">
        <f>SUM(I23:I24)</f>
        <v>2</v>
      </c>
      <c r="K23" s="172"/>
      <c r="L23" s="817" t="s">
        <v>143</v>
      </c>
      <c r="M23" s="172"/>
      <c r="N23" s="544" t="str">
        <f t="shared" si="1"/>
        <v/>
      </c>
      <c r="O23" s="666"/>
      <c r="P23" s="666"/>
      <c r="Q23" s="196"/>
      <c r="R23" s="666"/>
    </row>
    <row r="24" spans="1:25" s="126" customFormat="1" ht="22.2" thickBot="1" x14ac:dyDescent="0.55000000000000004">
      <c r="A24" s="821"/>
      <c r="B24" s="822"/>
      <c r="C24" s="168"/>
      <c r="D24" s="168"/>
      <c r="E24" s="478"/>
      <c r="F24" s="66"/>
      <c r="G24" s="512">
        <f t="shared" si="0"/>
        <v>22</v>
      </c>
      <c r="H24" s="71" t="s">
        <v>445</v>
      </c>
      <c r="I24" s="488">
        <v>1</v>
      </c>
      <c r="J24" s="667"/>
      <c r="K24" s="668"/>
      <c r="L24" s="817"/>
      <c r="M24" s="668"/>
      <c r="N24" s="544" t="str">
        <f t="shared" si="1"/>
        <v/>
      </c>
      <c r="O24" s="182"/>
      <c r="P24" s="182"/>
      <c r="Q24" s="200"/>
      <c r="R24" s="182"/>
    </row>
    <row r="25" spans="1:25" s="126" customFormat="1" ht="36.6" thickBot="1" x14ac:dyDescent="0.55000000000000004">
      <c r="A25" s="821"/>
      <c r="B25" s="822"/>
      <c r="C25" s="66"/>
      <c r="D25" s="66"/>
      <c r="E25" s="172">
        <v>3</v>
      </c>
      <c r="F25" s="531" t="s">
        <v>289</v>
      </c>
      <c r="G25" s="532">
        <f t="shared" si="0"/>
        <v>23</v>
      </c>
      <c r="H25" s="68" t="s">
        <v>446</v>
      </c>
      <c r="I25" s="669">
        <v>1</v>
      </c>
      <c r="J25" s="670">
        <f>SUM(I25)</f>
        <v>1</v>
      </c>
      <c r="K25" s="531"/>
      <c r="L25" s="671" t="s">
        <v>144</v>
      </c>
      <c r="M25" s="531"/>
      <c r="N25" s="544" t="str">
        <f t="shared" si="1"/>
        <v/>
      </c>
      <c r="O25" s="672"/>
      <c r="P25" s="672"/>
      <c r="Q25" s="673">
        <f>SUM(N25)</f>
        <v>0</v>
      </c>
      <c r="R25" s="672"/>
      <c r="S25" s="284"/>
      <c r="T25" s="674"/>
      <c r="U25" s="284"/>
      <c r="V25" s="284"/>
      <c r="W25" s="284"/>
      <c r="X25" s="284"/>
      <c r="Y25" s="284"/>
    </row>
    <row r="26" spans="1:25" s="126" customFormat="1" ht="12.75" hidden="1" customHeight="1" thickBot="1" x14ac:dyDescent="0.55000000000000004">
      <c r="A26" s="149"/>
      <c r="B26" s="150"/>
      <c r="C26" s="570">
        <f>COUNTA(C3:C25)</f>
        <v>4</v>
      </c>
      <c r="D26" s="675"/>
      <c r="E26" s="676">
        <f>COUNTA(E3:E25)</f>
        <v>9</v>
      </c>
      <c r="F26" s="570">
        <f>COUNTA(F3:F25)</f>
        <v>8</v>
      </c>
      <c r="G26" s="677">
        <f>COUNTA(G3:G25)</f>
        <v>23</v>
      </c>
      <c r="H26" s="678">
        <f>COUNTA(H3:H25)</f>
        <v>23</v>
      </c>
      <c r="I26" s="679">
        <f>SUM(I3:I25)</f>
        <v>23</v>
      </c>
      <c r="J26" s="680">
        <f>SUM(J3:J25)</f>
        <v>18</v>
      </c>
      <c r="K26" s="681"/>
      <c r="L26" s="682"/>
      <c r="M26" s="683"/>
      <c r="N26" s="544" t="str">
        <f t="shared" si="1"/>
        <v/>
      </c>
      <c r="O26" s="681"/>
      <c r="P26" s="681"/>
      <c r="Q26" s="682">
        <f>SUM(Q3:Q25)</f>
        <v>0</v>
      </c>
      <c r="R26" s="684"/>
      <c r="S26" s="285" t="s">
        <v>475</v>
      </c>
      <c r="T26" s="685" t="s">
        <v>476</v>
      </c>
      <c r="U26" s="289" t="s">
        <v>222</v>
      </c>
      <c r="V26" s="289" t="s">
        <v>477</v>
      </c>
      <c r="W26" s="289" t="s">
        <v>478</v>
      </c>
      <c r="X26" s="289" t="s">
        <v>479</v>
      </c>
      <c r="Y26" s="290" t="s">
        <v>480</v>
      </c>
    </row>
    <row r="27" spans="1:25" s="126" customFormat="1" ht="48" customHeight="1" x14ac:dyDescent="0.5">
      <c r="J27" s="203"/>
      <c r="S27" s="686">
        <f>SUM(W27:W29)/(SUM(W27:W29)+(SUM(X27:X29)))</f>
        <v>0</v>
      </c>
      <c r="T27" s="687"/>
      <c r="U27" s="269" t="s">
        <v>282</v>
      </c>
      <c r="V27" s="300" t="s">
        <v>175</v>
      </c>
      <c r="W27" s="301">
        <f>Q3</f>
        <v>0</v>
      </c>
      <c r="X27" s="301">
        <f>2-W27</f>
        <v>2</v>
      </c>
      <c r="Y27" s="688">
        <f>W27/2</f>
        <v>0</v>
      </c>
    </row>
    <row r="28" spans="1:25" s="126" customFormat="1" ht="108" x14ac:dyDescent="0.5">
      <c r="S28" s="689"/>
      <c r="T28" s="690" t="s">
        <v>274</v>
      </c>
      <c r="U28" s="312" t="s">
        <v>283</v>
      </c>
      <c r="V28" s="300" t="s">
        <v>176</v>
      </c>
      <c r="W28" s="301">
        <f>Q5</f>
        <v>0</v>
      </c>
      <c r="X28" s="301">
        <f>2-W28</f>
        <v>2</v>
      </c>
      <c r="Y28" s="688">
        <f>W28/2</f>
        <v>0</v>
      </c>
    </row>
    <row r="29" spans="1:25" s="126" customFormat="1" ht="54" x14ac:dyDescent="0.5">
      <c r="R29" s="691"/>
      <c r="S29" s="692"/>
      <c r="T29" s="693"/>
      <c r="U29" s="269" t="s">
        <v>284</v>
      </c>
      <c r="V29" s="300" t="s">
        <v>196</v>
      </c>
      <c r="W29" s="301">
        <f>Q7</f>
        <v>0</v>
      </c>
      <c r="X29" s="301">
        <f>6-W29</f>
        <v>6</v>
      </c>
      <c r="Y29" s="688">
        <f>W29/6</f>
        <v>0</v>
      </c>
    </row>
    <row r="30" spans="1:25" s="126" customFormat="1" ht="78" customHeight="1" x14ac:dyDescent="0.5">
      <c r="S30" s="686">
        <f>SUM(W30:W31)/(SUM(W30:W31)+(SUM(X30:X31)))</f>
        <v>0</v>
      </c>
      <c r="T30" s="694" t="s">
        <v>275</v>
      </c>
      <c r="U30" s="695" t="s">
        <v>285</v>
      </c>
      <c r="V30" s="300" t="s">
        <v>177</v>
      </c>
      <c r="W30" s="301">
        <f>Q13</f>
        <v>0</v>
      </c>
      <c r="X30" s="301">
        <f>3-W30</f>
        <v>3</v>
      </c>
      <c r="Y30" s="688">
        <f>W30/3</f>
        <v>0</v>
      </c>
    </row>
    <row r="31" spans="1:25" s="126" customFormat="1" ht="90" x14ac:dyDescent="0.5">
      <c r="S31" s="692"/>
      <c r="T31" s="693"/>
      <c r="U31" s="269" t="s">
        <v>286</v>
      </c>
      <c r="V31" s="300" t="s">
        <v>183</v>
      </c>
      <c r="W31" s="696">
        <f>Q16</f>
        <v>0</v>
      </c>
      <c r="X31" s="696">
        <f>4-W31</f>
        <v>4</v>
      </c>
      <c r="Y31" s="688">
        <f>W31/4</f>
        <v>0</v>
      </c>
    </row>
    <row r="32" spans="1:25" s="126" customFormat="1" ht="72" x14ac:dyDescent="0.5">
      <c r="S32" s="697">
        <f>W32/(W32+X32)</f>
        <v>0</v>
      </c>
      <c r="T32" s="698" t="s">
        <v>276</v>
      </c>
      <c r="U32" s="269" t="s">
        <v>287</v>
      </c>
      <c r="V32" s="269" t="s">
        <v>178</v>
      </c>
      <c r="W32" s="301">
        <f>Q20</f>
        <v>0</v>
      </c>
      <c r="X32" s="301">
        <f>2-W32</f>
        <v>2</v>
      </c>
      <c r="Y32" s="688">
        <f>W32/2</f>
        <v>0</v>
      </c>
    </row>
    <row r="33" spans="18:25" s="126" customFormat="1" ht="72" x14ac:dyDescent="0.5">
      <c r="S33" s="686">
        <f>SUM(W33:W34)/(SUM(W33:W34)+(SUM(X33:X34)))</f>
        <v>0</v>
      </c>
      <c r="T33" s="699" t="s">
        <v>277</v>
      </c>
      <c r="U33" s="269" t="s">
        <v>288</v>
      </c>
      <c r="V33" s="700" t="s">
        <v>197</v>
      </c>
      <c r="W33" s="301">
        <f>Q22</f>
        <v>0</v>
      </c>
      <c r="X33" s="301">
        <f>3-W33</f>
        <v>3</v>
      </c>
      <c r="Y33" s="688">
        <f>W33/3</f>
        <v>0</v>
      </c>
    </row>
    <row r="34" spans="18:25" s="126" customFormat="1" ht="54" x14ac:dyDescent="0.5">
      <c r="R34" s="691"/>
      <c r="S34" s="692"/>
      <c r="T34" s="690"/>
      <c r="U34" s="312" t="s">
        <v>289</v>
      </c>
      <c r="V34" s="700">
        <v>23</v>
      </c>
      <c r="W34" s="301">
        <f>Q25</f>
        <v>0</v>
      </c>
      <c r="X34" s="301">
        <f>1-W34</f>
        <v>1</v>
      </c>
      <c r="Y34" s="688">
        <f>W34/1</f>
        <v>0</v>
      </c>
    </row>
    <row r="35" spans="18:25" s="126" customFormat="1" ht="19.2" x14ac:dyDescent="0.5">
      <c r="S35" s="692">
        <f>W35/(W35+X35)</f>
        <v>0</v>
      </c>
      <c r="T35" s="701" t="s">
        <v>158</v>
      </c>
      <c r="U35" s="269"/>
      <c r="V35" s="269"/>
      <c r="W35" s="301">
        <f>SUM(W27:W34)</f>
        <v>0</v>
      </c>
      <c r="X35" s="301">
        <f>SUM(X27:X34)</f>
        <v>23</v>
      </c>
      <c r="Y35" s="269"/>
    </row>
    <row r="36" spans="18:25" s="126" customFormat="1" ht="18" x14ac:dyDescent="0.5"/>
    <row r="37" spans="18:25" s="126" customFormat="1" ht="18" x14ac:dyDescent="0.5"/>
    <row r="38" spans="18:25" s="126" customFormat="1" ht="18" x14ac:dyDescent="0.5"/>
    <row r="39" spans="18:25" s="126" customFormat="1" ht="18" x14ac:dyDescent="0.5"/>
    <row r="40" spans="18:25" s="126" customFormat="1" ht="18" x14ac:dyDescent="0.5"/>
    <row r="41" spans="18:25" s="126" customFormat="1" ht="18" x14ac:dyDescent="0.5"/>
    <row r="42" spans="18:25" s="126" customFormat="1" ht="18" x14ac:dyDescent="0.5"/>
    <row r="43" spans="18:25" s="126" customFormat="1" ht="18" x14ac:dyDescent="0.5"/>
    <row r="44" spans="18:25" s="126" customFormat="1" ht="18" x14ac:dyDescent="0.5"/>
    <row r="45" spans="18:25" s="126" customFormat="1" ht="18" x14ac:dyDescent="0.5"/>
    <row r="46" spans="18:25" s="126" customFormat="1" ht="18" x14ac:dyDescent="0.5"/>
    <row r="47" spans="18:25" s="126" customFormat="1" ht="18" x14ac:dyDescent="0.5"/>
    <row r="48" spans="18:25"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sheetData>
  <mergeCells count="13">
    <mergeCell ref="C1:M1"/>
    <mergeCell ref="L16:L18"/>
    <mergeCell ref="L20:L21"/>
    <mergeCell ref="L3:L4"/>
    <mergeCell ref="L5:L6"/>
    <mergeCell ref="L7:L11"/>
    <mergeCell ref="L13:L15"/>
    <mergeCell ref="L23:L24"/>
    <mergeCell ref="A3:A25"/>
    <mergeCell ref="B22:B25"/>
    <mergeCell ref="B3:B6"/>
    <mergeCell ref="B12:B19"/>
    <mergeCell ref="B20:B21"/>
  </mergeCells>
  <conditionalFormatting sqref="S27:S35">
    <cfRule type="cellIs" dxfId="19" priority="1" operator="greaterThan">
      <formula>0.8999</formula>
    </cfRule>
    <cfRule type="cellIs" dxfId="18" priority="2" operator="between">
      <formula>0.7</formula>
      <formula>0.8999</formula>
    </cfRule>
    <cfRule type="cellIs" dxfId="17" priority="3" operator="between">
      <formula>0.5</formula>
      <formula>0.6999</formula>
    </cfRule>
    <cfRule type="cellIs" dxfId="16" priority="4" operator="between">
      <formula>0.3</formula>
      <formula>0.4999</formula>
    </cfRule>
    <cfRule type="cellIs" dxfId="15" priority="5" operator="between">
      <formula>0</formula>
      <formula>0.2999</formula>
    </cfRule>
  </conditionalFormatting>
  <conditionalFormatting sqref="Y27:Y34">
    <cfRule type="cellIs" dxfId="14" priority="26" operator="greaterThan">
      <formula>0.8999</formula>
    </cfRule>
    <cfRule type="cellIs" dxfId="13" priority="28" operator="between">
      <formula>0.7</formula>
      <formula>0.8999</formula>
    </cfRule>
    <cfRule type="cellIs" dxfId="12" priority="29" operator="between">
      <formula>0.5</formula>
      <formula>0.6999</formula>
    </cfRule>
    <cfRule type="cellIs" dxfId="11" priority="30" operator="between">
      <formula>0.3</formula>
      <formula>0.4999</formula>
    </cfRule>
    <cfRule type="cellIs" dxfId="10" priority="31" operator="between">
      <formula>0</formula>
      <formula>0.2999</formula>
    </cfRule>
  </conditionalFormatting>
  <dataValidations count="2">
    <dataValidation type="list" allowBlank="1" showInputMessage="1" showErrorMessage="1" sqref="K3:K25 M3:M25" xr:uid="{51742DD1-79C3-4EB5-BAEF-93ADF16F9DED}">
      <formula1>Confirm</formula1>
    </dataValidation>
    <dataValidation allowBlank="1" showInputMessage="1" showErrorMessage="1" sqref="L3:L25" xr:uid="{B37AAC4E-7CDA-4D21-8F85-6820B1573637}"/>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0F5AF816E485449862D84BAFDA8E0E" ma:contentTypeVersion="4" ma:contentTypeDescription="Create a new document." ma:contentTypeScope="" ma:versionID="02ba15613ae12f722e803ddd179dc150">
  <xsd:schema xmlns:xsd="http://www.w3.org/2001/XMLSchema" xmlns:xs="http://www.w3.org/2001/XMLSchema" xmlns:p="http://schemas.microsoft.com/office/2006/metadata/properties" xmlns:ns2="27cfade1-b8d0-4710-a4f7-926d27f1794f" targetNamespace="http://schemas.microsoft.com/office/2006/metadata/properties" ma:root="true" ma:fieldsID="09b50e5d76264da56720d50e47709511" ns2:_="">
    <xsd:import namespace="27cfade1-b8d0-4710-a4f7-926d27f1794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fade1-b8d0-4710-a4f7-926d27f179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555D20-7459-42CA-B69B-0231BA64D8D6}">
  <ds:schemaRefs>
    <ds:schemaRef ds:uri="http://schemas.microsoft.com/office/2006/metadata/contentType"/>
    <ds:schemaRef ds:uri="http://schemas.microsoft.com/office/2006/metadata/properties/metaAttributes"/>
    <ds:schemaRef ds:uri="http://www.w3.org/2000/xmlns/"/>
    <ds:schemaRef ds:uri="http://www.w3.org/2001/XMLSchema"/>
    <ds:schemaRef ds:uri="27cfade1-b8d0-4710-a4f7-926d27f1794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9688B6-3B08-440A-8CA6-A5A05A9DD864}">
  <ds:schemaRefs>
    <ds:schemaRef ds:uri="http://purl.org/dc/elements/1.1/"/>
    <ds:schemaRef ds:uri="27cfade1-b8d0-4710-a4f7-926d27f1794f"/>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11FBFF9-0DBC-4380-B3F6-94BE1EEE4D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Dashboard</vt:lpstr>
      <vt:lpstr>C1 - Planificacion</vt:lpstr>
      <vt:lpstr>C2 - Política y Marco Legal</vt:lpstr>
      <vt:lpstr>C3 - Gestión financiera</vt:lpstr>
      <vt:lpstr>C4 - Service Delivery(original)</vt:lpstr>
      <vt:lpstr>C6 Private Sector Engagmnt</vt:lpstr>
      <vt:lpstr>Gender Equity</vt:lpstr>
      <vt:lpstr>C4 - Prestación de servicios</vt:lpstr>
      <vt:lpstr>C5 - Recursos humanos</vt:lpstr>
      <vt:lpstr>C6 - Participación de la comuni</vt:lpstr>
      <vt:lpstr>Confirm</vt:lpstr>
      <vt:lpstr>'C1 - Planificacion'!_Hlk74757886</vt:lpstr>
      <vt:lpstr>'C2 - Política y Marco Legal'!_Hlk74764884</vt:lpstr>
      <vt:lpstr>Dashboard!_Hlk90368369</vt:lpstr>
      <vt:lpstr>Confirm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Pincus</dc:creator>
  <cp:keywords/>
  <dc:description/>
  <cp:lastModifiedBy>Melinda Donnelly</cp:lastModifiedBy>
  <cp:revision/>
  <dcterms:created xsi:type="dcterms:W3CDTF">2020-10-06T18:52:55Z</dcterms:created>
  <dcterms:modified xsi:type="dcterms:W3CDTF">2024-03-28T16:24:31Z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0x010100260F5AF816E485449862D84BAFDA8E0E</vt:lpwstr>
  </property>
</Properties>
</file>