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tepFilms/Documents/StepFilmsBackup/Client Projects/CCBO graphic design/508 SCIL Manual, SupportingDocs, Excel PPT in Bahasa/"/>
    </mc:Choice>
  </mc:AlternateContent>
  <xr:revisionPtr revIDLastSave="0" documentId="13_ncr:1_{8522194B-B995-8D4A-9A8E-EC59F783DA67}" xr6:coauthVersionLast="47" xr6:coauthVersionMax="47" xr10:uidLastSave="{00000000-0000-0000-0000-000000000000}"/>
  <bookViews>
    <workbookView xWindow="4800" yWindow="500" windowWidth="25720" windowHeight="19300" tabRatio="738" activeTab="1" xr2:uid="{C4463FA5-16E0-0D4A-839C-9C6172C4A19B}"/>
  </bookViews>
  <sheets>
    <sheet name="Dasbor" sheetId="7" r:id="rId1"/>
    <sheet name="C1 - Perencanaan" sheetId="11" r:id="rId2"/>
    <sheet name="C2 - Kerangka Kebijakan dan Huk" sheetId="10" r:id="rId3"/>
    <sheet name="C3 - Manajemen Keuangan" sheetId="5" r:id="rId4"/>
    <sheet name="C4 - Service Delivery(original)" sheetId="2" state="hidden" r:id="rId5"/>
    <sheet name="C6 Private Sector Engagmnt" sheetId="4" state="hidden" r:id="rId6"/>
    <sheet name="Gender Equity" sheetId="8" state="hidden" r:id="rId7"/>
    <sheet name="C4 - Pemberian Layanan" sheetId="9" r:id="rId8"/>
    <sheet name="C6 - Keterlibatan Masyarakat" sheetId="3" r:id="rId9"/>
    <sheet name="C5 - Sumber Daya Manusia" sheetId="6" r:id="rId10"/>
  </sheets>
  <definedNames>
    <definedName name="OLE_LINK1" localSheetId="0">Dasbor!$G$13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7" l="1"/>
  <c r="J30" i="10"/>
  <c r="J25" i="10"/>
  <c r="J20" i="10"/>
  <c r="J16" i="10"/>
  <c r="J13" i="10"/>
  <c r="J10" i="10"/>
  <c r="J8" i="10"/>
  <c r="J5" i="10"/>
  <c r="J22" i="11"/>
  <c r="S35" i="10"/>
  <c r="S42" i="9" l="1"/>
  <c r="N5" i="3" l="1"/>
  <c r="N6" i="3"/>
  <c r="N7" i="3"/>
  <c r="N8" i="3"/>
  <c r="N9" i="3"/>
  <c r="N10" i="3"/>
  <c r="N11" i="3"/>
  <c r="N12" i="3"/>
  <c r="N13" i="3"/>
  <c r="N14" i="3"/>
  <c r="N15" i="3"/>
  <c r="N16" i="3"/>
  <c r="N17" i="3"/>
  <c r="N18" i="3"/>
  <c r="N19" i="3"/>
  <c r="N20" i="3"/>
  <c r="N21" i="3"/>
  <c r="N22" i="3"/>
  <c r="N23" i="3"/>
  <c r="N24" i="3"/>
  <c r="N25" i="3"/>
  <c r="N26" i="3"/>
  <c r="N27" i="3"/>
  <c r="N28" i="3"/>
  <c r="N29" i="3"/>
  <c r="N30" i="3"/>
  <c r="N31" i="3"/>
  <c r="N4" i="3"/>
  <c r="N3" i="3"/>
  <c r="N5" i="6"/>
  <c r="N6" i="6"/>
  <c r="N7" i="6"/>
  <c r="N8" i="6"/>
  <c r="N9" i="6"/>
  <c r="N10" i="6"/>
  <c r="N11" i="6"/>
  <c r="N12" i="6"/>
  <c r="N13" i="6"/>
  <c r="N14" i="6"/>
  <c r="N15" i="6"/>
  <c r="N16" i="6"/>
  <c r="N17" i="6"/>
  <c r="N18" i="6"/>
  <c r="N19" i="6"/>
  <c r="N20" i="6"/>
  <c r="N21" i="6"/>
  <c r="N22" i="6"/>
  <c r="N23" i="6"/>
  <c r="N24" i="6"/>
  <c r="N25" i="6"/>
  <c r="N4" i="6"/>
  <c r="N3" i="6"/>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4" i="9"/>
  <c r="N39" i="9"/>
  <c r="N3" i="9"/>
  <c r="N5" i="5" l="1"/>
  <c r="N6" i="5"/>
  <c r="N7" i="5"/>
  <c r="N8" i="5"/>
  <c r="N9" i="5"/>
  <c r="N10" i="5"/>
  <c r="N11" i="5"/>
  <c r="N12" i="5"/>
  <c r="N13" i="5"/>
  <c r="N14" i="5"/>
  <c r="N15" i="5"/>
  <c r="N16" i="5"/>
  <c r="N17" i="5"/>
  <c r="N18" i="5"/>
  <c r="N19" i="5"/>
  <c r="N20" i="5"/>
  <c r="N21" i="5"/>
  <c r="N22" i="5"/>
  <c r="N23" i="5"/>
  <c r="N24" i="5"/>
  <c r="N25" i="5"/>
  <c r="N26" i="5"/>
  <c r="Q26" i="5" s="1"/>
  <c r="X35" i="5" s="1"/>
  <c r="N4" i="5"/>
  <c r="N3" i="5"/>
  <c r="N4" i="10"/>
  <c r="Q4" i="10" s="1"/>
  <c r="X36" i="10" s="1"/>
  <c r="N5" i="10"/>
  <c r="N6" i="10"/>
  <c r="N7" i="10"/>
  <c r="N8" i="10"/>
  <c r="N9" i="10"/>
  <c r="N10" i="10"/>
  <c r="Q10" i="10" s="1"/>
  <c r="X38" i="10" s="1"/>
  <c r="Y38" i="10" s="1"/>
  <c r="N11" i="10"/>
  <c r="N12" i="10"/>
  <c r="N13" i="10"/>
  <c r="N14" i="10"/>
  <c r="N15" i="10"/>
  <c r="N16" i="10"/>
  <c r="N17" i="10"/>
  <c r="N18" i="10"/>
  <c r="Q18" i="10" s="1"/>
  <c r="X41" i="10" s="1"/>
  <c r="N19" i="10"/>
  <c r="N20" i="10"/>
  <c r="N21" i="10"/>
  <c r="N22" i="10"/>
  <c r="N23" i="10"/>
  <c r="N24" i="10"/>
  <c r="N25" i="10"/>
  <c r="N26" i="10"/>
  <c r="N27" i="10"/>
  <c r="N28" i="10"/>
  <c r="N29" i="10"/>
  <c r="N30" i="10"/>
  <c r="N31" i="10"/>
  <c r="N32" i="10"/>
  <c r="Q32" i="10" s="1"/>
  <c r="X45" i="10" s="1"/>
  <c r="N33" i="10"/>
  <c r="N3" i="10"/>
  <c r="Q3" i="10" s="1"/>
  <c r="X35" i="10" s="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 i="11"/>
  <c r="C2" i="5"/>
  <c r="B2" i="6"/>
  <c r="H26" i="6"/>
  <c r="R1" i="6" s="1"/>
  <c r="E31" i="3"/>
  <c r="E26" i="6"/>
  <c r="E39" i="9"/>
  <c r="E27" i="5"/>
  <c r="E33" i="10"/>
  <c r="J27" i="11"/>
  <c r="J14" i="11"/>
  <c r="J10" i="11"/>
  <c r="J6" i="11"/>
  <c r="J28" i="9"/>
  <c r="J23" i="9"/>
  <c r="J18" i="10"/>
  <c r="R2" i="3"/>
  <c r="R2" i="6"/>
  <c r="R2" i="9"/>
  <c r="R2" i="5"/>
  <c r="R2" i="10"/>
  <c r="Q9" i="3"/>
  <c r="X34" i="3" s="1"/>
  <c r="Q16" i="3"/>
  <c r="X38" i="3" s="1"/>
  <c r="Q20" i="3"/>
  <c r="X39" i="3" s="1"/>
  <c r="Q24" i="3"/>
  <c r="X40" i="3" s="1"/>
  <c r="Q3" i="3"/>
  <c r="Q13" i="6"/>
  <c r="X31" i="6" s="1"/>
  <c r="Q20" i="6"/>
  <c r="X33" i="6" s="1"/>
  <c r="Q25" i="6"/>
  <c r="X35" i="6" s="1"/>
  <c r="Z35" i="6" s="1"/>
  <c r="N26" i="6"/>
  <c r="Q3" i="6"/>
  <c r="Q11" i="9"/>
  <c r="X43" i="9" s="1"/>
  <c r="Q17" i="9"/>
  <c r="X44" i="9" s="1"/>
  <c r="Q23" i="9"/>
  <c r="X46" i="9" s="1"/>
  <c r="Q28" i="9"/>
  <c r="X47" i="9" s="1"/>
  <c r="Q37" i="9"/>
  <c r="X48" i="9" s="1"/>
  <c r="Q3" i="9"/>
  <c r="N27" i="5"/>
  <c r="G4" i="5"/>
  <c r="G5" i="5" s="1"/>
  <c r="G6" i="5" s="1"/>
  <c r="G7" i="5" s="1"/>
  <c r="G8" i="5" s="1"/>
  <c r="G9" i="5" s="1"/>
  <c r="G10" i="5" s="1"/>
  <c r="G11" i="5" s="1"/>
  <c r="G12" i="5" s="1"/>
  <c r="G13" i="5" s="1"/>
  <c r="G14" i="5" s="1"/>
  <c r="G15" i="5" s="1"/>
  <c r="G16" i="5" s="1"/>
  <c r="G17" i="5" s="1"/>
  <c r="G18" i="5" s="1"/>
  <c r="G19" i="5" s="1"/>
  <c r="G20" i="5" s="1"/>
  <c r="G21" i="5" s="1"/>
  <c r="G22" i="5" s="1"/>
  <c r="G23" i="5" s="1"/>
  <c r="G24" i="5" s="1"/>
  <c r="G25" i="5" s="1"/>
  <c r="G26" i="5" s="1"/>
  <c r="B2" i="9"/>
  <c r="P2" i="3"/>
  <c r="P2" i="6"/>
  <c r="P2" i="9"/>
  <c r="P2" i="5"/>
  <c r="P2" i="10"/>
  <c r="Q2" i="3"/>
  <c r="L2" i="3"/>
  <c r="M2" i="3"/>
  <c r="N2" i="3"/>
  <c r="O2" i="3"/>
  <c r="I2" i="3"/>
  <c r="J2" i="3"/>
  <c r="K2" i="3"/>
  <c r="Q2" i="6"/>
  <c r="L2" i="6"/>
  <c r="M2" i="6"/>
  <c r="N2" i="6"/>
  <c r="O2" i="6"/>
  <c r="I2" i="6"/>
  <c r="J2" i="6"/>
  <c r="K2" i="6"/>
  <c r="L2" i="9"/>
  <c r="M2" i="9"/>
  <c r="N2" i="9"/>
  <c r="O2" i="9"/>
  <c r="Q2" i="9"/>
  <c r="I2" i="9"/>
  <c r="J2" i="9"/>
  <c r="K2" i="9"/>
  <c r="M2" i="5"/>
  <c r="N2" i="5"/>
  <c r="O2" i="5"/>
  <c r="Q2" i="5"/>
  <c r="L2" i="5"/>
  <c r="K2" i="5"/>
  <c r="M2" i="10"/>
  <c r="O2" i="10"/>
  <c r="Q2" i="10"/>
  <c r="L2" i="10"/>
  <c r="K2" i="10"/>
  <c r="H2" i="10"/>
  <c r="G4" i="10"/>
  <c r="J3" i="3"/>
  <c r="J5" i="3"/>
  <c r="J9" i="3"/>
  <c r="J11" i="3"/>
  <c r="J12" i="3"/>
  <c r="J14" i="3"/>
  <c r="J20" i="3"/>
  <c r="J24" i="3"/>
  <c r="J26" i="3"/>
  <c r="J28" i="3"/>
  <c r="J30" i="3"/>
  <c r="J16" i="3"/>
  <c r="J25" i="6"/>
  <c r="J23" i="6"/>
  <c r="J22" i="6"/>
  <c r="J20" i="6"/>
  <c r="J19" i="6"/>
  <c r="J16" i="6"/>
  <c r="J13" i="6"/>
  <c r="J12" i="6"/>
  <c r="J5" i="6"/>
  <c r="J3" i="6"/>
  <c r="J32" i="10"/>
  <c r="J3" i="10"/>
  <c r="J31" i="11"/>
  <c r="J33" i="11"/>
  <c r="J36" i="11"/>
  <c r="J37" i="11"/>
  <c r="L31" i="3"/>
  <c r="H31" i="3"/>
  <c r="B10" i="7" s="1"/>
  <c r="Q26" i="3"/>
  <c r="X41" i="3" s="1"/>
  <c r="Q30" i="3"/>
  <c r="X43" i="3" s="1"/>
  <c r="G4" i="9"/>
  <c r="G5" i="9" s="1"/>
  <c r="G6" i="9" s="1"/>
  <c r="G7" i="9" s="1"/>
  <c r="G8" i="9" s="1"/>
  <c r="G9" i="9" s="1"/>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Q33" i="11"/>
  <c r="X47" i="11" s="1"/>
  <c r="G4" i="11"/>
  <c r="G5" i="11"/>
  <c r="G6" i="1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I26" i="6"/>
  <c r="G4" i="3"/>
  <c r="G5" i="3" s="1"/>
  <c r="G4" i="6"/>
  <c r="G5" i="6" s="1"/>
  <c r="G6" i="6" s="1"/>
  <c r="G7" i="6" s="1"/>
  <c r="G8" i="6" s="1"/>
  <c r="Q28" i="3"/>
  <c r="X42" i="3" s="1"/>
  <c r="D2" i="3"/>
  <c r="F2" i="3"/>
  <c r="G2" i="3"/>
  <c r="H2" i="3"/>
  <c r="C2" i="3"/>
  <c r="D2" i="6"/>
  <c r="F2" i="6"/>
  <c r="G2" i="6"/>
  <c r="H2" i="6"/>
  <c r="C2" i="6"/>
  <c r="D2" i="9"/>
  <c r="G2" i="9"/>
  <c r="H2" i="9"/>
  <c r="C2" i="9"/>
  <c r="D2" i="5"/>
  <c r="F2" i="5"/>
  <c r="G2" i="5"/>
  <c r="H2" i="5"/>
  <c r="I2" i="5"/>
  <c r="J2" i="5"/>
  <c r="D2" i="10"/>
  <c r="F2" i="10"/>
  <c r="I2" i="10"/>
  <c r="J2" i="10"/>
  <c r="C2" i="10"/>
  <c r="I38" i="11"/>
  <c r="R1" i="11"/>
  <c r="J20" i="9"/>
  <c r="D39" i="9"/>
  <c r="B2" i="3"/>
  <c r="B31" i="3"/>
  <c r="B39" i="9"/>
  <c r="B27" i="5"/>
  <c r="B2" i="10"/>
  <c r="A2" i="10"/>
  <c r="B2" i="5"/>
  <c r="Q14" i="3"/>
  <c r="X37" i="3" s="1"/>
  <c r="Q11" i="3"/>
  <c r="X35" i="3" s="1"/>
  <c r="J31" i="3"/>
  <c r="J7" i="5"/>
  <c r="J13" i="5"/>
  <c r="J18" i="5"/>
  <c r="J22" i="5"/>
  <c r="J6" i="5"/>
  <c r="C31" i="3"/>
  <c r="F31" i="3"/>
  <c r="C26" i="6"/>
  <c r="F39" i="9"/>
  <c r="H39" i="9"/>
  <c r="B8" i="7" s="1"/>
  <c r="R1" i="9"/>
  <c r="C39" i="9"/>
  <c r="F27" i="5"/>
  <c r="H27" i="5"/>
  <c r="R1" i="5" s="1"/>
  <c r="C27" i="5"/>
  <c r="H33" i="10"/>
  <c r="F33" i="10"/>
  <c r="C33" i="10"/>
  <c r="I39" i="9"/>
  <c r="J37" i="9"/>
  <c r="J17" i="9"/>
  <c r="J39" i="9" s="1"/>
  <c r="J11" i="9"/>
  <c r="I31" i="3"/>
  <c r="I27" i="5"/>
  <c r="J26" i="5"/>
  <c r="J3" i="5"/>
  <c r="I33" i="10"/>
  <c r="K6" i="4"/>
  <c r="H6" i="4"/>
  <c r="C1" i="4"/>
  <c r="D1" i="4"/>
  <c r="E1" i="4"/>
  <c r="F1" i="4"/>
  <c r="G1" i="4"/>
  <c r="H1" i="4"/>
  <c r="I1" i="4"/>
  <c r="J1" i="4"/>
  <c r="K1" i="4"/>
  <c r="L1" i="4"/>
  <c r="B1" i="4"/>
  <c r="J9" i="2"/>
  <c r="G9" i="2"/>
  <c r="B1" i="2"/>
  <c r="C1" i="2"/>
  <c r="D1" i="2"/>
  <c r="E1" i="2"/>
  <c r="F1" i="2"/>
  <c r="G1" i="2"/>
  <c r="H1" i="2"/>
  <c r="I1" i="2"/>
  <c r="J1" i="2"/>
  <c r="K1" i="2"/>
  <c r="A1" i="2"/>
  <c r="Q12" i="3"/>
  <c r="X36" i="3" s="1"/>
  <c r="Q22" i="6"/>
  <c r="Q20" i="9"/>
  <c r="X45" i="9"/>
  <c r="Y45" i="9" s="1"/>
  <c r="R1" i="10"/>
  <c r="B6" i="7"/>
  <c r="Q10" i="11" l="1"/>
  <c r="X42" i="11" s="1"/>
  <c r="Z42" i="11" s="1"/>
  <c r="J114" i="11"/>
  <c r="G6" i="3"/>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R1" i="3"/>
  <c r="J26" i="6"/>
  <c r="G9" i="6"/>
  <c r="G10" i="6" s="1"/>
  <c r="G11" i="6" s="1"/>
  <c r="G12" i="6" s="1"/>
  <c r="G13" i="6" s="1"/>
  <c r="G14" i="6" s="1"/>
  <c r="G15" i="6" s="1"/>
  <c r="G16" i="6" s="1"/>
  <c r="G17" i="6" s="1"/>
  <c r="G18" i="6" s="1"/>
  <c r="G19" i="6" s="1"/>
  <c r="G20" i="6" s="1"/>
  <c r="G21" i="6" s="1"/>
  <c r="G22" i="6" s="1"/>
  <c r="G23" i="6" s="1"/>
  <c r="G24" i="6" s="1"/>
  <c r="G25" i="6" s="1"/>
  <c r="G39" i="9"/>
  <c r="J27" i="5"/>
  <c r="B7" i="7"/>
  <c r="Q12" i="10"/>
  <c r="X39" i="10" s="1"/>
  <c r="Q29" i="10"/>
  <c r="X44" i="10" s="1"/>
  <c r="Q7" i="10"/>
  <c r="X37" i="10" s="1"/>
  <c r="Q15" i="10"/>
  <c r="X40" i="10" s="1"/>
  <c r="Q3" i="11"/>
  <c r="X40" i="11" s="1"/>
  <c r="Q6" i="11"/>
  <c r="X41" i="11" s="1"/>
  <c r="J33" i="10"/>
  <c r="G5" i="10"/>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Q31" i="11"/>
  <c r="X46" i="11" s="1"/>
  <c r="Y47" i="11"/>
  <c r="Z47" i="11"/>
  <c r="Q23" i="10"/>
  <c r="X43" i="10" s="1"/>
  <c r="Z43" i="10" s="1"/>
  <c r="Q19" i="10"/>
  <c r="X42" i="10" s="1"/>
  <c r="Y42" i="10" s="1"/>
  <c r="Q27" i="11"/>
  <c r="X45" i="11" s="1"/>
  <c r="Q14" i="11"/>
  <c r="X43" i="11" s="1"/>
  <c r="Q36" i="11"/>
  <c r="X48" i="11" s="1"/>
  <c r="Q19" i="11"/>
  <c r="X44" i="11" s="1"/>
  <c r="Z36" i="3"/>
  <c r="Y36" i="3"/>
  <c r="Z42" i="3"/>
  <c r="Y42" i="3"/>
  <c r="Y43" i="3"/>
  <c r="Z43" i="3"/>
  <c r="Y40" i="3"/>
  <c r="Z40" i="3"/>
  <c r="Y41" i="3"/>
  <c r="Z41" i="3"/>
  <c r="Y37" i="3"/>
  <c r="Z37" i="3"/>
  <c r="Y34" i="3"/>
  <c r="Z34" i="3"/>
  <c r="Z38" i="3"/>
  <c r="Y38" i="3"/>
  <c r="Y35" i="3"/>
  <c r="Z35" i="3"/>
  <c r="Y39" i="3"/>
  <c r="Z39" i="3"/>
  <c r="Q31" i="3"/>
  <c r="Q1" i="3" s="1"/>
  <c r="C10" i="7" s="1"/>
  <c r="D10" i="7" s="1"/>
  <c r="X33" i="3"/>
  <c r="Q16" i="6"/>
  <c r="X32" i="6" s="1"/>
  <c r="Y32" i="6" s="1"/>
  <c r="Q5" i="6"/>
  <c r="X29" i="6" s="1"/>
  <c r="Z29" i="6" s="1"/>
  <c r="Q7" i="6"/>
  <c r="X30" i="6" s="1"/>
  <c r="Z30" i="6" s="1"/>
  <c r="Y31" i="6"/>
  <c r="Z31" i="6"/>
  <c r="Z33" i="6"/>
  <c r="Y33" i="6"/>
  <c r="S33" i="6"/>
  <c r="X34" i="6"/>
  <c r="X28" i="6"/>
  <c r="Z47" i="9"/>
  <c r="Y47" i="9"/>
  <c r="S47" i="9" s="1"/>
  <c r="Y48" i="9"/>
  <c r="S48" i="9" s="1"/>
  <c r="Z48" i="9"/>
  <c r="Z46" i="9"/>
  <c r="Y46" i="9"/>
  <c r="S46" i="9"/>
  <c r="Z43" i="9"/>
  <c r="Y43" i="9"/>
  <c r="Z44" i="9"/>
  <c r="Y44" i="9"/>
  <c r="Q39" i="9"/>
  <c r="Q1" i="9" s="1"/>
  <c r="C8" i="7" s="1"/>
  <c r="D8" i="7" s="1"/>
  <c r="Z45" i="9"/>
  <c r="X42" i="9"/>
  <c r="Y42" i="9" s="1"/>
  <c r="Q10" i="5"/>
  <c r="X31" i="5" s="1"/>
  <c r="Z31" i="5" s="1"/>
  <c r="Q18" i="5"/>
  <c r="X33" i="5" s="1"/>
  <c r="Y33" i="5" s="1"/>
  <c r="Z35" i="5"/>
  <c r="Y35" i="5"/>
  <c r="Q3" i="5"/>
  <c r="Q13" i="5"/>
  <c r="X32" i="5" s="1"/>
  <c r="Q22" i="5"/>
  <c r="X34" i="5" s="1"/>
  <c r="Q6" i="5"/>
  <c r="X30" i="5" s="1"/>
  <c r="Y40" i="10"/>
  <c r="Z40" i="10"/>
  <c r="Z39" i="10"/>
  <c r="Y39" i="10"/>
  <c r="Z36" i="10"/>
  <c r="Y36" i="10"/>
  <c r="Y44" i="10"/>
  <c r="Z44" i="10"/>
  <c r="Y37" i="10"/>
  <c r="Z37" i="10"/>
  <c r="Y45" i="10"/>
  <c r="Z45" i="10"/>
  <c r="Y41" i="10"/>
  <c r="Z41" i="10"/>
  <c r="Z38" i="10"/>
  <c r="Z35" i="10"/>
  <c r="Y35" i="10"/>
  <c r="J38" i="11"/>
  <c r="Y42" i="11" l="1"/>
  <c r="X49" i="11"/>
  <c r="G31" i="3"/>
  <c r="S39" i="3"/>
  <c r="Y29" i="6"/>
  <c r="G26" i="6"/>
  <c r="B9" i="7" s="1"/>
  <c r="B12" i="7" s="1"/>
  <c r="Z46" i="11"/>
  <c r="Y46" i="11"/>
  <c r="Y44" i="11"/>
  <c r="Z44" i="11"/>
  <c r="Y43" i="11"/>
  <c r="Z43" i="11"/>
  <c r="Z41" i="11"/>
  <c r="Y41" i="11"/>
  <c r="Z45" i="11"/>
  <c r="Y45" i="11"/>
  <c r="Y40" i="11"/>
  <c r="Z40" i="11"/>
  <c r="G33" i="10"/>
  <c r="Y48" i="11"/>
  <c r="Z48" i="11"/>
  <c r="Y43" i="10"/>
  <c r="Y46" i="10" s="1"/>
  <c r="Z42" i="10"/>
  <c r="X46" i="10"/>
  <c r="S44" i="10"/>
  <c r="Q33" i="10"/>
  <c r="Q1" i="10" s="1"/>
  <c r="C6" i="7" s="1"/>
  <c r="D6" i="7" s="1"/>
  <c r="C5" i="7"/>
  <c r="D5" i="7" s="1"/>
  <c r="X44" i="3"/>
  <c r="Z33" i="3"/>
  <c r="Y33" i="3"/>
  <c r="Y44" i="3" s="1"/>
  <c r="S31" i="6"/>
  <c r="Z32" i="6"/>
  <c r="Q26" i="6"/>
  <c r="Q1" i="6" s="1"/>
  <c r="C9" i="7" s="1"/>
  <c r="D9" i="7" s="1"/>
  <c r="Y30" i="6"/>
  <c r="Y34" i="6"/>
  <c r="S34" i="6" s="1"/>
  <c r="Z34" i="6"/>
  <c r="Z28" i="6"/>
  <c r="X36" i="6"/>
  <c r="Y28" i="6"/>
  <c r="X49" i="9"/>
  <c r="Z42" i="9"/>
  <c r="Y49" i="9"/>
  <c r="Y31" i="5"/>
  <c r="Z33" i="5"/>
  <c r="Y34" i="5"/>
  <c r="Z34" i="5"/>
  <c r="Z32" i="5"/>
  <c r="Y32" i="5"/>
  <c r="Z30" i="5"/>
  <c r="Y30" i="5"/>
  <c r="S30" i="5" s="1"/>
  <c r="X29" i="5"/>
  <c r="Q27" i="5"/>
  <c r="Q1" i="5" s="1"/>
  <c r="C7" i="7" s="1"/>
  <c r="D7" i="7" s="1"/>
  <c r="S40" i="11" l="1"/>
  <c r="S42" i="11"/>
  <c r="Y49" i="11"/>
  <c r="S49" i="11" s="1"/>
  <c r="S46" i="10"/>
  <c r="S41" i="10"/>
  <c r="S44" i="3"/>
  <c r="S33" i="3"/>
  <c r="Y36" i="6"/>
  <c r="S36" i="6" s="1"/>
  <c r="S28" i="6"/>
  <c r="S49" i="9"/>
  <c r="S31" i="5"/>
  <c r="C12" i="7"/>
  <c r="D12" i="7" s="1"/>
  <c r="Y29" i="5"/>
  <c r="Y36" i="5" s="1"/>
  <c r="X36" i="5"/>
  <c r="Z29" i="5"/>
  <c r="S29" i="5" l="1"/>
  <c r="S36" i="5"/>
</calcChain>
</file>

<file path=xl/sharedStrings.xml><?xml version="1.0" encoding="utf-8"?>
<sst xmlns="http://schemas.openxmlformats.org/spreadsheetml/2006/main" count="645" uniqueCount="513">
  <si>
    <t>Component Description</t>
  </si>
  <si>
    <t>Sub-Component Number</t>
  </si>
  <si>
    <t>Criteria</t>
  </si>
  <si>
    <t>Question #</t>
  </si>
  <si>
    <t>Total Possible Points Per Question             1= Yes   0=No</t>
  </si>
  <si>
    <t>Total Possible Points for each Criteria                 1= Yes   0=No</t>
  </si>
  <si>
    <t>Evidence for Criterion Questions are Often Found in These Documents</t>
  </si>
  <si>
    <t/>
  </si>
  <si>
    <t>''''''''</t>
  </si>
  <si>
    <t>''''''''''''''''''''''''''''''''''''''''''''''''''''''''''''''''''''''''''''''''''''''''''''''''''''''''''''''''''''''''''''''''''''''''''''''''''''''''''''''''''''''''''''''''''''''''''''''''''''''''''''''''''''''''''''''''''''''''''''''''''''''''''''''''''''''''''''''''''''''''''''''''''''''''''''''''''''''''''''''''''''''''''''''''''''''''''''''''''''''''''''''''''''''''''''''''''''''''''''''''''''''''''''''''''''''''''''''''''''''''''''''''''''''''''''''''''''''''''''''''''''''''''''''''''''''''''''''''''''''''''''''''''''''''''''''''''''''''''''''''''''''''''''''''''''''''''''''''''''''''''''''''''''''''''''''''''''''''''''''''''''''''''''''''''''''''''''''''''''''''''''''''''''''''''''''''''''''''''''''''''''''''''''''''''''''''''''''''''''''''''''''''''''''''''''''''''''''''''''''''''''''''''''''''''''''''''''''''''''''''''''''''''''''''''''''''''''''''''''''''''''''''''''''''''''''''''''''''</t>
  </si>
  <si>
    <t xml:space="preserve">This component measures whether the local laws and policies fulfill local government’s responsibilities in accordance with national legal requirements, strategy and policy.      </t>
  </si>
  <si>
    <t>This component measures the extent to which systems are in place to administer, budget and track all 3R/SWM system expenses and revenues.</t>
  </si>
  <si>
    <t>Collection of waste and recyclables and street cleaning services are universal and reliable</t>
  </si>
  <si>
    <t>Waste and recyclable collection. Cleaning of public spaces.</t>
  </si>
  <si>
    <t>All waste generators have access to waste collection services</t>
  </si>
  <si>
    <t>The local government or its designee provides waste collection services to all areas within the jurisdiction, including informal settlements, public institutions (e.g., schools, government buildings), and private entities. If municipal waste collection services are not provided to certain waste generators (e.g., large commercial establishments, industries, slaughterhouses, hospitals), private waste haulers are licensed and contracted to provide waste collection and disposal services.</t>
  </si>
  <si>
    <t>Collection map, routes, and schedule, monitoring reports of waste collection, customer complaints/reports about missed collections, direct observation of SWM operations</t>
  </si>
  <si>
    <t>Waste is collected regularly</t>
  </si>
  <si>
    <t>A waste collection routes and schedule are published and widely disseminated. All service areas are scheduled to receive waste collection at least once per week. Route planning, scheduling, and optimization has been conducted to ensure timely collection in all service areas, accounting for waste generation rates and on-site storage (i.e. container/bin size) while minimizing traffic, time, and fuel consumption. Waste is collected as scheduled. Delayed or missed collections, especially those resulting in overflowing bins, are communicated to customers and resolved promptly.</t>
  </si>
  <si>
    <t>Waste collection routes and schedule, route optimization/planning, communication protocol for missed/delayed collections</t>
  </si>
  <si>
    <t>Recyclable and residual fractions are collected separately</t>
  </si>
  <si>
    <t>Regardless of the number of material streams (e.g., dry/wet, single-stream recycling/residual, recyclables/organics/residual, etc.), source-separated materials are not comingled in collection vehicles. If a single truck collects multiple source-separated streams, it must have separate compartments for each stream. Otherwise, each stream must have its own collection vehicle, schedule, and routes. Recyclables are collected as scheduled. Delayed or missed collections, especially those resulting in overflowing bins, are communicated to customers and resolved promptly.</t>
  </si>
  <si>
    <t>Collection routes and schedule for each material stream, separate collection vehicles</t>
  </si>
  <si>
    <t>Streets and public spaces are regularly cleaned of litter</t>
  </si>
  <si>
    <t>Public events and spaces such as beaches, parks, public markets, bus stations, canal/river banks, and streets are cleared of litter regularly. Public cleaning is prioritized in areas where littering is most concentrated (e.g. city centers, public markets, festivals) and where pollution poses greatest risks to environment and human health.</t>
  </si>
  <si>
    <t>Monitoring reports of street cleaning activities, absence of litter in public spaces</t>
  </si>
  <si>
    <t>On-site waste and recyclable storage is widely available</t>
  </si>
  <si>
    <t>Waste container distribution</t>
  </si>
  <si>
    <t>Missing description</t>
  </si>
  <si>
    <t>Asset management system, distribution records</t>
  </si>
  <si>
    <t>Waste container maintenance</t>
  </si>
  <si>
    <t>Broken dumpsters/bins/skips are repaired promptly. local government proactively assesses the conditions of containers through regular monitoring and/or a citizen reporting/complaint system</t>
  </si>
  <si>
    <t>Maintenance and replacement schedule for waste containers</t>
  </si>
  <si>
    <t>Communal recycling points</t>
  </si>
  <si>
    <t>Recycling centers, mini-MRFs, waste banks exist in every neighborhood, convenient, within walking distance. Clearly marked. Staffed, as needed.</t>
  </si>
  <si>
    <t>Map of communal recyclable dropoff locations</t>
  </si>
  <si>
    <t>Operational collection vehicles are appropriate in design and number</t>
  </si>
  <si>
    <t>Need intro</t>
  </si>
  <si>
    <t>Waste collection truck specifications, maintenance records</t>
  </si>
  <si>
    <t xml:space="preserve">Collection trucks are appropriate for the local road conditions and can navigate narrow and unpaved in informal settlements, if applicable. </t>
  </si>
  <si>
    <t xml:space="preserve">Trucks are covered so waste does not spill out in transit. </t>
  </si>
  <si>
    <t xml:space="preserve">Trucks are compatible with bins/containers to facilitate loading, e.g., rear loaders for residential, skip trucks for communal dumpsters. </t>
  </si>
  <si>
    <t xml:space="preserve">Tractor trailers for transporting waste from transfer station to landfill. </t>
  </si>
  <si>
    <t>Vehicles are maintained</t>
  </si>
  <si>
    <t>3R/SWM and recycling facilities are accessible, efficient, safe, environmentally sound, and capable of handling the waste generation volumes</t>
  </si>
  <si>
    <t>3R/SWM facilities, including transfer stations, MRFs, and landfills are designed, operated, and maintained to handle incoming waste in an environmentally sound, safe, and efficient manner.</t>
  </si>
  <si>
    <t>3R/SWM facilities are located appropriately</t>
  </si>
  <si>
    <t>Site selection and new construction of transfer stations, MRFs, landfills, and other 3R/SWM facilities is determined based on several factors, including land availability, environmental impact, proximity to populated areas, and improved logistical efficiency. For example, transfer stations can significantly reduce driving time and fuel consumption if they are located optimally between collection service areas and a distant landfill. Existing 3R/SWM facilities are not located in densely populated areas or near environmentally sensitive areas.</t>
  </si>
  <si>
    <t>Site selection studies, environmental and social impact assessment, feasibility studies</t>
  </si>
  <si>
    <t>3R/SWM facilities operate within their designed capacity</t>
  </si>
  <si>
    <t>Existing 3R/SWM facilities are operating within their designed capacity for waste volumes and vehicular traffic. Waste does not accumulate at transfer stations, and recyclables do not accumulate at MRFs beyond their designed, temporary storage capacity. The total landfill capacity and the daily landfill capacity have not been exceeded. Access for collection vehicles to 3R/SWM facilities is not regularly impeded or delayed. For example, access routes at the landfill are clear and navigable so that collection vehicles can dump quickly. At transfer facility, the storage and transportation (e.g. tractor trailers) capacity does not create a backlogs or bottlenecks that results in longer wait times for collection vehicles.</t>
  </si>
  <si>
    <t>Engineering designs and capacity limits, monitoring reports of operations at each SWM facility</t>
  </si>
  <si>
    <t>3R/SWM facilities are properly equipped</t>
  </si>
  <si>
    <t>Landfills are equipped with necessary equipment, including backhoe and compacting/crawler tractors, leachate treatment systems, and weigh bridges. Transfer facilities are equipped with necessary equipment, including weigh bridges, tractor trailers, and compactors. MRFs are equipped with necessary equipment, including conveyors, sorting equipment (manual or automated), shredders, and baling machines. There are written operating manuals in the local language for all heavy equipment that are followed by operators. All heavy equipment receives regular preventative maintenance by qualified mechanics using original equipment manufacturer (OEM) parts, according to the manufacturer's instructions.</t>
  </si>
  <si>
    <t>Engineering designs, procurement of heavy equipment, operating instructions, preventative maintenance schedules</t>
  </si>
  <si>
    <t>3R/SWM facilities record waste volumes</t>
  </si>
  <si>
    <t>Weigh bridges are installed at all 3R/SWM facilities and currently operational. Weights of collection vehicles (empty and loaded) are recorded in a database and data is reported to local government daily or weekly for further analysis.</t>
  </si>
  <si>
    <t>Recent weigh bridge data</t>
  </si>
  <si>
    <t>3R/SWM facilities are environmentally compliant</t>
  </si>
  <si>
    <t>All 3R/SWM facilities underwent an environmental impact assessment prior to construction and are operated within the requirements of their environmental permits. Landfill gas is either captured for energy production or flared to reduce GHG emissions. Waste does not spill or accumulate outside of designated areas of the facility. Noises and odors are minimized if 3R/SWM facilities are adjacent to populated areas. Environmental monitoring is conducted regularly for nearby surface, ground, and effluent water quality and gas emissions. Landfills beyond capacity are decommissioned and capped.</t>
  </si>
  <si>
    <t>Environmental permits, environmental impact assessment, environmental monitoring reports</t>
  </si>
  <si>
    <t>All open dumps have been closed or upgraded</t>
  </si>
  <si>
    <t>No waste is disposed at uncontrolled open dumps. Open dumps have been closed or upgraded to a controlled dump as a short-term measure until they are replaced by a lined sanitary landfill with a leachate collection/treatment system and landfill gas capture/flaring.</t>
  </si>
  <si>
    <t>Monitoring reports of open or uncontrolled dumpsites, upgrade/closure plans for open or uncontrolled dumpsites</t>
  </si>
  <si>
    <t>Adequate facilities are provided for personnel</t>
  </si>
  <si>
    <t>Sanitary facilities consisting of adequate number of toilets and handwashing facilities are available to personnel at or in the immediate vicinity of the site, with separate facilities for men and women. There is a safe and adequate supply of drinking water for site personnel. There is a covered/indoors rest area for site personnel to take breaks away from the elements.</t>
  </si>
  <si>
    <t>Site designs, employee feedback, facility monitoring</t>
  </si>
  <si>
    <t>Emergency management</t>
  </si>
  <si>
    <t>All 3R/SWM facilities have written emergency protocols covering the most likely types of accidents or emergencies, such as landfill fires, wasteslides, medical emergencies, flooding, presence of hazardous waste, and presence of hazardous fumes/gases. Staff are trained on how to prevent and respond to emergencies. 3R/SWM facilities have communications/notification systems. 3R/SWM facilities have established points of contact with first responders.</t>
  </si>
  <si>
    <t>Emergency protocols, communication/notification systems, training completion records for employees</t>
  </si>
  <si>
    <t>3R/SWM facilities maximize resource recovery</t>
  </si>
  <si>
    <t>3R/SWM facilities extract maximum value from waste prior to landfilling, in accordance with the waste hierarchy. Recyclable materials are separated from the waste stream for further processing through private recycling workshops/scrap dealers or at a material recovery facility (MRF). The MRF has quality assurance/quality control procedures for sorting and contamination to ensure high quality outputs, including procedures for rejecting incoming and outgoing batches. Residual, non-recyclable waste is used to produce energy through technologies such as landfill gas capture and refuse derived fuel (RDF).</t>
  </si>
  <si>
    <t>QA/QC procedures, waste diversion reports/assessments</t>
  </si>
  <si>
    <t>Risk and rewards are shared by public and private sector</t>
  </si>
  <si>
    <t>The type of private sector engagement is analyzed and selected based on risks and rewards for the private and public sector. The local government maximizes use of agreements/permitting procedures/contracts that tie private sector performance -- measured as outcomes, not inputs -- to financial incentives. For example, a PPP for an MRF operator might consider recyclable sales as a principle element of the operator's compensation, incentivizing them to maximize their recovery/recycling rate. Private sector engagement could include PPPs, performance-based contracts, privatization, concessions, franchise, service contracts, and design-build-operate-transfer (DBOT), BOT, BOO contracts.  Performance-based contracts and PPP agreements are in use.</t>
  </si>
  <si>
    <t>Analysis of private sector incentives and risks, private sector contracts and agreements</t>
  </si>
  <si>
    <t>Potential private sector partners are identified and vetted</t>
  </si>
  <si>
    <t>The local government actively recruits private sector partners that have experience and expertise in 3R/SWM activities that the local government struggles to deliver on its own. The local government solicits information through the issuance of RFIs and by engaging in dialogue with potential private sector partners.</t>
  </si>
  <si>
    <t>RFIs, list of potentials partners</t>
  </si>
  <si>
    <t>Private sector partners are monitored by government officials</t>
  </si>
  <si>
    <t>Compliance with contract terms, environmental standards, etc. Verify that waste is being handled/treated/disposed as specified and reported.</t>
  </si>
  <si>
    <t>Monitoring and compliance reports, inspection reports, audit reports</t>
  </si>
  <si>
    <t>Risks to private sector investment in recycling are reduced</t>
  </si>
  <si>
    <t>The local government provides economic incentives and assistance including low-interest loans, grants, loan guarantees, or subsidies for the establishment of privately-owned facilities to manufacture finished products from post-consumer materials.</t>
  </si>
  <si>
    <t>Incentive program description</t>
  </si>
  <si>
    <t>Informal sector engagement</t>
  </si>
  <si>
    <t>Informal sector input is sought in 3R/SWM planning and decision-making</t>
  </si>
  <si>
    <t>Working group meetings/forums, minutes, agendas</t>
  </si>
  <si>
    <t>The rights of waste pickers are legally recognized and protected</t>
  </si>
  <si>
    <t>Local law</t>
  </si>
  <si>
    <t>Pathways for formalization and integration are provided to informal actors</t>
  </si>
  <si>
    <t>Employment, registration</t>
  </si>
  <si>
    <t>Formalization/integration strategy</t>
  </si>
  <si>
    <t>Informal sector activities are regulated, not prohibited</t>
  </si>
  <si>
    <t>Promotes the safety and wellbeing of waste pickers, protects the environment, limits interference in 3R/SWM operations but otherwise ??? (need input here from CCBO)</t>
  </si>
  <si>
    <t>3R/SWM charges are equitable and realistic</t>
  </si>
  <si>
    <t>The local government has conducted a willingness to pay survey that is representative of socioeconomic groups in the local government. 3R/SWM rates do not place an impractical financial burden on low-income customers. 3R/SWM rates are set in order to maximize total revenue.</t>
  </si>
  <si>
    <t>Criteria Description</t>
  </si>
  <si>
    <t>Subcriteria</t>
  </si>
  <si>
    <t>Subcriteria Description</t>
  </si>
  <si>
    <t>Total Possible Points</t>
  </si>
  <si>
    <t>CCBO Intervention Area</t>
  </si>
  <si>
    <t>Evidence</t>
  </si>
  <si>
    <t>Score</t>
  </si>
  <si>
    <t>Notes</t>
  </si>
  <si>
    <t>Gender equity and social inclusion</t>
  </si>
  <si>
    <t>Hiring and compensation practices are equitable and represantative of the community.</t>
  </si>
  <si>
    <t>Diversity in hiring</t>
  </si>
  <si>
    <t>Local 3R/SWM staffing represents the diversity of the community. Women and members of minority and marginalized social/ethnic/religious groups occupy a share of 3R/SWM positions roughly proportional to the local government's demographic breakdown. Physical work requirements (e.g. lifting and dumping waste bins) are applied objectively, not on the basis of predetermined gender norms. Female staff are not relegated exclusively to menial labor (e.g. sorting) and are represented in management/supervisory positions. Female employees are not forced out of their positions during pregnancy or after giving birth. The local government takes proactive actions to recruit women and members of marginalized groups.</t>
  </si>
  <si>
    <t>Equal pay for equal work</t>
  </si>
  <si>
    <t>Female and male 3R/SWM employees with the same position description and qualifications are compensated equally.</t>
  </si>
  <si>
    <t>Local government contracts, maps of local government collection, census records</t>
  </si>
  <si>
    <t>Local government contracts / Proof of local government collection</t>
  </si>
  <si>
    <t>Route Optimization Reports, Transfer Analysis</t>
  </si>
  <si>
    <t>Local government contracts / Records of transported materials</t>
  </si>
  <si>
    <t>Closure records, creation of enviornmentally sound facilities</t>
  </si>
  <si>
    <t>Standard Operating Procedures, Performance crieteria, annual report, customer satisfaction surveys</t>
  </si>
  <si>
    <t>This component measures the extent to which a local government has established effective and equitable human resources, structures and proecesses that are requried to competently and safely deliver 3R/SWM services.</t>
  </si>
  <si>
    <t>Staffing and management plan, documentation of institutional roles and responsibilities</t>
  </si>
  <si>
    <t>HR Reports, HR Policies</t>
  </si>
  <si>
    <t>Laws, Organization Chart, Position Descriptions</t>
  </si>
  <si>
    <t>Organizational chart, HR report</t>
  </si>
  <si>
    <t>Compensation and benefits policies, salary scale, position descriptions</t>
  </si>
  <si>
    <t>Recruitment and promotion policies and procedures, selection/promotion memos, recruitment ads</t>
  </si>
  <si>
    <t>Employee performance assessments, standard procedures for providing employee feedback, position descriptions</t>
  </si>
  <si>
    <t>Training plan, required competencies from position descriptions, onboarding procedures, training curricula</t>
  </si>
  <si>
    <t>Occupational safety and health policies, direct observation of SWM operations</t>
  </si>
  <si>
    <t>Leave policy, medical/accident insurance policy, Investigative reports, safety benchmarks, occupational safety and health policies</t>
  </si>
  <si>
    <t>Complaint reporting system, resolution of employee complaints</t>
  </si>
  <si>
    <t>This component measures the extent to which an LG has engaged citizens and civil society groups (including women) in the 3R/SWM planning and implementation process and incorporated their input into the design and monitoring of the system.</t>
  </si>
  <si>
    <t>MOUs with civil society organizations, Meeting agenda, attendance, and minutes</t>
  </si>
  <si>
    <t>3R/SWM committee meeting agendas and minutes</t>
  </si>
  <si>
    <t>3R/SWM committee meeting agendas, minutes, presentations, and progress/performance reports</t>
  </si>
  <si>
    <t>Survey report, meeting agenda, attendance, and minutes, Site selection document, engineering designs, environmental and social impact assessment</t>
  </si>
  <si>
    <t>Citizen reporting system</t>
  </si>
  <si>
    <t>Survey report, 3R/SWM plan (for target)</t>
  </si>
  <si>
    <t>Collection schedule and communal collection map is published and distributed, Research documents, Website, pamphlets, communication plan, Campaign materials</t>
  </si>
  <si>
    <t>Communication strategy, outreach materials, events</t>
  </si>
  <si>
    <t>Communication plan, local law</t>
  </si>
  <si>
    <t>Local law, enforcement reports</t>
  </si>
  <si>
    <t>Enforcement strategy, Communication Plan</t>
  </si>
  <si>
    <t>9</t>
  </si>
  <si>
    <t>Total</t>
  </si>
  <si>
    <t>1</t>
  </si>
  <si>
    <t>18-21</t>
  </si>
  <si>
    <t>26-27</t>
  </si>
  <si>
    <t>1-3</t>
  </si>
  <si>
    <t>4-7</t>
  </si>
  <si>
    <t>8-10</t>
  </si>
  <si>
    <t>11-15</t>
  </si>
  <si>
    <t>16-19</t>
  </si>
  <si>
    <t>20-23</t>
  </si>
  <si>
    <t>1-8</t>
  </si>
  <si>
    <t>9-14</t>
  </si>
  <si>
    <t>15-17</t>
  </si>
  <si>
    <t>18-20</t>
  </si>
  <si>
    <t>21-25</t>
  </si>
  <si>
    <t>26-34</t>
  </si>
  <si>
    <t>35-36</t>
  </si>
  <si>
    <t>1-2</t>
  </si>
  <si>
    <t>3-4</t>
  </si>
  <si>
    <t>11-13</t>
  </si>
  <si>
    <t>18-19</t>
  </si>
  <si>
    <t>1-6</t>
  </si>
  <si>
    <t>7-8</t>
  </si>
  <si>
    <t>10-11</t>
  </si>
  <si>
    <t>12-13</t>
  </si>
  <si>
    <t>14-17</t>
  </si>
  <si>
    <t>22-23</t>
  </si>
  <si>
    <t>24-25</t>
  </si>
  <si>
    <t>17-20</t>
  </si>
  <si>
    <t>27-29</t>
  </si>
  <si>
    <t>30</t>
  </si>
  <si>
    <t>21-26</t>
  </si>
  <si>
    <t>2-4</t>
  </si>
  <si>
    <t>5-7</t>
  </si>
  <si>
    <t>8-9</t>
  </si>
  <si>
    <t>10-12</t>
  </si>
  <si>
    <t>13-15</t>
  </si>
  <si>
    <t>16</t>
  </si>
  <si>
    <t>5-10</t>
  </si>
  <si>
    <t>20-22</t>
  </si>
  <si>
    <t>8-11</t>
  </si>
  <si>
    <t>12-16</t>
  </si>
  <si>
    <t>17-24</t>
  </si>
  <si>
    <t>25-28</t>
  </si>
  <si>
    <t>29-30</t>
  </si>
  <si>
    <t>31-33</t>
  </si>
  <si>
    <t>34-36</t>
  </si>
  <si>
    <t>24</t>
  </si>
  <si>
    <t>Criterion #</t>
  </si>
  <si>
    <t>Komponen 1 - Perencanaan: Komponen ini mengukur apakah terdapat rencana yang telah dikembangkan secara baik dan menyeluruh untuk sistem pengelolaan sampah daerah yang memenuhi kebutuhan warganya.</t>
  </si>
  <si>
    <t>Sub-Komponen</t>
  </si>
  <si>
    <t>Deskripsi Sub-Komponen</t>
  </si>
  <si>
    <t>Nomor Kriteria #</t>
  </si>
  <si>
    <t>Kriteria</t>
  </si>
  <si>
    <t>Nomor Pertanyaan</t>
  </si>
  <si>
    <t xml:space="preserve">Pertanyaan Kriteria Penilaian SCIL CCBO </t>
  </si>
  <si>
    <t>Respons Awal – Tandai jika Anda berpikir jawaban dari pertanyaan ini adalah "Ya"</t>
  </si>
  <si>
    <t>Memiliki Bukti – Tandai jika Anda memiliki bukti untuk menunjukkan bahwa jawaban tersebut adalah "Ya"</t>
  </si>
  <si>
    <t>Nama dokumen yang disediakan sebagai bukti untuk pertanyaan kriteria yang dijawab dengan "Ya"</t>
  </si>
  <si>
    <t xml:space="preserve"> Link URL ke dokumen bukti </t>
  </si>
  <si>
    <t>Skor Ringkasan untuk setiap Kriteria (# Jawaban Ya)</t>
  </si>
  <si>
    <t>Skor Komponen :</t>
  </si>
  <si>
    <t>Catatan (Isu, Komentar, Klarifikasi, di mana dalam dokumen bukti dapat ditemukan, dll.)</t>
  </si>
  <si>
    <t>Memiliki Proses Perencanaan yang Transparan dan Strategis</t>
  </si>
  <si>
    <t>Komponen ini mengukur sejauh mana pemerintah daerah telah menetapkan proses dan pendekatan yang solid dalam mengembangkan rencana pengelolaan sampah yang:
1) Melibatkan masukan dari berbagai pemangku kepentingan;
2) Berdasarkan pada data dan penelitian; dan
3) Mempertimbangkan pemantauan dan evaluasi di masa mendatang.</t>
  </si>
  <si>
    <t>Memiliki Rencana Pengelolaan Sampah Jangka Panjang yang Komprehensif, Strategis, dan Telah Disetujui</t>
  </si>
  <si>
    <t>Komponen ini mengukur sejauh mana pemerintah daerah telah menetapkan dokumen rencana pengelolaan sampah yang komprehensif dan strategis yang:
1) Menetapkan prioritas dan tujuan;
2) Mendeskripsikan sistem pengelolaan sampah saat ini;
3) Mendeskripsikan sistem pengumpulan dan/atau transfer di masa depan;
4) Mendeskripsikan sistem pembuangan dan pengolahan di masa depan;
5) Mendeskripsikan sistem untuk mengurangi dan menggunakan kembali sampah;
6) Mendeskripsikan strategi keuangan; dan
7) Mendeskripsikan strategi pelaksanaan administratif.</t>
  </si>
  <si>
    <t>Masukan dari berbagai pemangku kepentingan dicari dan dilibatkan</t>
  </si>
  <si>
    <t>Informasi penelitian yang solid, data, dan analisis dilakukan</t>
  </si>
  <si>
    <t>Prioritas, objektif, dan tujuan dalam jangka menengah dan panjang (hingga 10 tahun) didefinisikan</t>
  </si>
  <si>
    <t>Pemahaman yang jelas dan komprehensif tentang sistem pengelolaan sampah saat ini dijelaskan</t>
  </si>
  <si>
    <t>Fasilitas untuk pemrosesan akhir dan pengolahan sampah di masa depan dijelaskan</t>
  </si>
  <si>
    <t>Rencana masa depan untuk pengurangan dan penggunaan ulang sampah ditetapkan</t>
  </si>
  <si>
    <t>Strategi keuangan diidentifikasi untuk seluruh periode perencanaan</t>
  </si>
  <si>
    <t>Strategi administratif untuk mengimplementasikan rencana pengelolaan sampah telah dijelaskan</t>
  </si>
  <si>
    <t xml:space="preserve"> ɸ   Simbol ini menunjukkan bahwa sebuah pernyataan "jika" telah digunakan. Jawab "ya" atau "tidak" untuk pertanyaan ketika pertanyaan tersebut berlaku untuk situasi di yurisdiksi lokal. Jika tidak berlaku, jawab "ya" saja dan gunakan simbol ini sebagai bukti untuk jawaban "ya".</t>
  </si>
  <si>
    <t>Apakah pemerintah lokal telah membentuk suatu komite/pengarah pengelolaan sampah untuk mengawasi sistem pengelolaan sampah termasuk proses perencanaannya?</t>
  </si>
  <si>
    <t>Apakah para pemangku kepentingan lokal pengelolaan sampah telah memberikan masukan mereka ke dalam proses perencanaan dan apakah para pemangku kepentingan ini telah  mencakup lebih dari sekedar perwakilan pemerintah dan bisnis (misalnya, pengumpul sampah formal/informal, masyarakat sipil, perempuan, perusahaan daur ulang, dan penghasil sampah di kawasan perumahan, dll.)?</t>
  </si>
  <si>
    <t>Apakah komentar yang diajukan oleh pemangku kepentingan telah diatasi dalam rancangan dan rencana pengelolaan sampah tahap akhir yang disusun pemerintah lokal?</t>
  </si>
  <si>
    <t>Apakah jumlah sampah yang dihasilkan dalam yurisdiksi lokal setiap tahun telah diproyeksikan selama masa berlaku dokumen rencana pengelolaan sampah, dengan mempertimbangkan peningkatan jumlah populasi, dan faktor-faktor lain?</t>
  </si>
  <si>
    <t>Apakah telah dibuat proyeksi sampah yang dihasilkan di tingkat lokal dan dengan deksripsi jenis (menggunakan data karakterisasi sampah), dan jumlah sampah yang perlu dikumpulkan, diproses, dan dibuang setiap tahun selama masa berlaku rencana?</t>
  </si>
  <si>
    <t>Apakah pemerintah lokal telah menganalisis opsi untuk di mana (atau apakah) lokasi agregasi/tempat transfer, untuk mengoptimalkan pengangkutan sampah yang efisien?</t>
  </si>
  <si>
    <t>Apakah teknologi pengelolaan sampah telah dikaji dan diperbandingkan sehingga opsi yang layak dapat dipertimbangkan dalam rencana pengelolaan sampah lokal?</t>
  </si>
  <si>
    <t>Apakah prioritas, objektif, dan tujuan rencana pengelolaan sampah Kota/Kabupaten telah selaras dengan yang ditetapkan pada tingkat nasional dan provinsi?</t>
  </si>
  <si>
    <t>Apakah rencana pengelolaan sampah yang ada telah menetapkan target untuk jumlah atau persentase penghasil sampah yang akan mendapatkan layanan pengumpulan untuk setiap jenis sampah yang diwajibkan terkumpul seperti yang telah diatur dalam regulasi persampahan?</t>
  </si>
  <si>
    <t>Apakah target daur ulang sampah telah ditetapkan dalam rencana pengelolaan sampah lokal?</t>
  </si>
  <si>
    <t>Apakah target kapasitas lahan uruk saniter (sanitary landfill) untuk pembuangan dan pengolahan sampah telah ditetapkan dalam rencana pengelolaan sampah lokal?</t>
  </si>
  <si>
    <t>Apakah sistem pembuangan sampah saat ini, termasuk pembuangan sampah ilegal, dijelaskan dalam rencana pengelolaan sampah lokal?</t>
  </si>
  <si>
    <t>Apakah inisiatif penggunaan ulang dan pengurangan material yang dapat menjadi sampah, dijelaskan dalam rencana pengelolaan sampah lokal?</t>
  </si>
  <si>
    <t>Apakah sistem pengumpulan dan pengangkutan sampah tidak terpilah dan dapat didaur ulang saat ini telah dijelaskan dalam rencana pengelolaan sampah?</t>
  </si>
  <si>
    <t>Apakah inventaris infrastruktur pengelolaan sampah yang ada, termasuk pasar bahan daur ulang, dijelaskan dalam rencana pengelolaan sampah lokal?</t>
  </si>
  <si>
    <t>Apakah pendapatan dan biaya pemerintah lokal untuk sistem pengelolaan sampah dijelaskan dalam rencana pengelolaan sampah lokal?</t>
  </si>
  <si>
    <t>Apakah jenis bahan-bahan daur ulang yang layak dipasarkan dan akan dikumpulkan secara terpilah selama periode perencanaan dijelaskan dalam rencana pengelolaan sampah lokal?</t>
  </si>
  <si>
    <t>Apakah dalam rencana pengelolaan sampah terdapat deskripsi tentang bagaimana pemerintah lokal akan meningkatkan pengumpulan sampah tidak terpilah/residu dan sampah terpilah terpisah/dapat didaur ulang selama periode perencanaan (misalnya, peningkatan cakupan, pengumpulan dari pintu ke pintu, pengangkutan sampah dari titik transfer atau cara pengumpulan lainnya)?</t>
  </si>
  <si>
    <t>Apakah frekuensi pengumpulan selama periode perencanaan dijelaskan dalam rencana pengelolaan sampah lokal?</t>
  </si>
  <si>
    <t>Apakah peta zona pengumpulan yang menunjukkan rute pengumpulan setiap hari selama periode perencanaan termasuk dalam rencana pengelolaan sampah lokal?</t>
  </si>
  <si>
    <t>Apakah personel yang akan melaksanakan pengumpulan selama periode perencanaan di setiap zona pengumpulan (petugas sampah, pengangkut sampah swasta, pengumpul informal, penyedia layanan pengumpulan/pengangkutan sampah lainnya) dijelaskan dalam rencana pengelolaan sampah lokal?</t>
  </si>
  <si>
    <t>Apakah rencana pengelolaan sampah lokal sudah menilai kemampuan fasilitas pengolahan dan pasar daur ulang saat ini dalam menangani volume sampah terpilah yang akan dikumpulkan?</t>
  </si>
  <si>
    <t>Apakah mereka yang tergusur oleh rencana pengelolaan sampah, seperti pengumpul sampah informal, pemulung di TPA, dipertimbangkan dalam rencana pengelolaan sampah lokal?</t>
  </si>
  <si>
    <t>Jika ada tempat pembuangan sampah ilegal dalam wilayah yurisdiksi, apakah rencana pengelolaan sampah menjelaskan bagaimana tempat-tempat tersebut akan ditutup? ɸ</t>
  </si>
  <si>
    <t>Apakah telah diketahui dan dijelaskan dalam rencana pengelolaan sampah lokal berapa lama tempat pembuangan (TPA) yang ada masih dapat menerima sampah?</t>
  </si>
  <si>
    <t>Apakah kebutuhan kapasitas fasilitas pembuangan di masa depan dijelaskan dalam rencana pengelolaan sampah lokal?</t>
  </si>
  <si>
    <t>Apakah teknologi untuk opsi pembuangan/pengolahan yang ramah lingkungan di masa depan telah diidentifikasi dalam rencana pengelolaan sampah lokal (seperti, lahan urug saniter, pabrik pengolahan sampah menjadi energi, opsi transformasi, dan lain-lain)?</t>
  </si>
  <si>
    <t>Apakah tindakan untuk pengurangan sampah telah dianalisis dan dijelaskan dalam rencana pengelolaan sampah lokal?</t>
  </si>
  <si>
    <t>Apakah biaya operasional dan infrastruktur sistem pengelolaan sampah lokal di masa depan telah diproyeksikan untuk periode perencanaan?</t>
  </si>
  <si>
    <t>Apakah metode pendanaan untuk biaya bersih yang diperkirakan dari sistem pengelolaan sampah telah diidentifikasi untuk seluruh periode perencanaan dalam rencana pengelolaan sampah lokal?</t>
  </si>
  <si>
    <t>Apakah rencana pengelolaan sampah lokal menjelaskan bagaimana implementasi rencana yang telah disetujui akan dikomunikasikan kepada pemangku kepentingan?</t>
  </si>
  <si>
    <t>Apakah urutan dan waktu kegiatan serta investasi, seperti jadwal implementasi, telah diidentifikasi dalam rencana pengelolaan sampah lokal?</t>
  </si>
  <si>
    <t>Apakah rencana pemantauan kinerja yang menjelaskan pengumpulan data reguler, analisis, dan pelaporan untuk setiap indikator berdasarkan rencana pengelolaan sampah pemerintah lokal telah dikembangkan?</t>
  </si>
  <si>
    <t xml:space="preserve">Kerangka Regulasi dan Kebijakan Memungkinkan dan Mendukung Sistem Pengelolaan Sampah </t>
  </si>
  <si>
    <t>Regulasi dan Kebijakan Pengelolaan Sampah Daerah Dipantau dan Ditegakkan</t>
  </si>
  <si>
    <t xml:space="preserve">Praktik dan Tanggung Jawab Pengelolaan Sampah Diinstitusionalisasi </t>
  </si>
  <si>
    <t xml:space="preserve">
Sub-komponen ini mengukur sejauh mana regulasi, dan kebijakan daerah memungkinkan dan mendukung implementasi sistem pengelolaan sampah. Ini termasuk sejauh mana:
1) Kerangka regulasi dan kebijakan lokal mencerminkan regulasi dan kebijakan pengelolaan sampah nasional dan provinsi; 
2) Statuta yang memungkinkan memberikan otoritas kepada pemerintah lokal untuk menerapkan sistem pengelolaan sampah yang ekonomis dan ramah lingkungan secara efektif;
3) Spesifikasi dasar untuk penanganan berbagai jenis sampah yang diwajibkan secara hukum;
4) Rencana pengelolaan sampah yang disetujui oleh pemerintah lokal;
5) Kerangka hukum yang menyatakan bahwa sistem pengelolaan sampah harus mengikuti hierarki "praktik terbaik" dalam pengelolaan material; dan
6) Kerangka hukum melarang tindakan/kegiatan yang mengganggu pengelolaan material sampah yang ramah lingkungan di bawah yurisdiksi pemerintah lokal.
        </t>
  </si>
  <si>
    <t>Sub-komponen ini mengevaluasi komitmen kepatuhan pelaksanaan regulasi dan kebijakan pengelolaan sampah, dan memastikan setiap pihak bertanggung jawab atas peran mereka dalam sistem pengelolaan sampahmelalui pemantauan dan penegakan yang ketat. Hal ini mencakup penilaian terhadap:
1) Apakah pemerintah lokal telah menugaskan, memberikan wewenang, dan akan menuntut pertanggungjawaban dari unit-unit pemerintah yang bertanggung jawab atas kepatuhan dan penegakan hukum pengelolaan sampah; 
2) Apakah data terkait pengelolaan sampah dikumpulkan, diverifikasi, dan dimanfaatkan untuk meningkatkan penegakan hukum;
3) Apakah pelanggaran dalam sistem pengelolaan sampah diatasi dengan cara yang transparan dan bertanggung jawab; dan
4) Apakah prosedur perizinan/pendaftaran untuk pengelolaan sampah dilakukan secara efisien dan transparan.</t>
  </si>
  <si>
    <t>Sub-komponen ini mengukur seberapa stabil praktik dan tanggung jawab pengelolaan sampah yang dijalankan pemerintah lokal dari tahun ke tahun. Ini mencakup:
1) Praktik dan prosedur pengadaan terkait pengelolaan sampah oleh pemerintah lokal yang transparan dan adil; dan
2) Aset, pendekatan, dan infrastruktur sistem pengelolaan sampah yang telah diinstitusionalisasi.</t>
  </si>
  <si>
    <t>Pemerintah daerah telah menunjuk unit pelaksana pemerintah daerah untuk pengelolaan sampah</t>
  </si>
  <si>
    <t>Data pengelolaan sampah dikumpulkan, divalidasi, dan dimanfaatkan untuk meningkatkan penegakan hukum</t>
  </si>
  <si>
    <t>Ada transparansi dan akuntabilitas dalam pelaksanaan pengelolaan sampah</t>
  </si>
  <si>
    <t>Praktik dan prosedur pengadaaan sistem pengelolaan sampah berlangsung transparan dan adil</t>
  </si>
  <si>
    <t>Sistem pengelolaan sampah telah diinstitusionalisasi</t>
  </si>
  <si>
    <t>Apakah regulasi dan kebijakan lokal mendukung regulasi, rencana, dan prioritas pengelolaan sampah nasional dan provinsi?</t>
  </si>
  <si>
    <t>Apakah ada regulasi atau kebijakan lokal yang memungkinkan pemerintah daerah untuk mengumpulkan biaya untuk layanan sampah?</t>
  </si>
  <si>
    <t>Apakah ada regulasi atau kebijakan lokal yang memungkinkan pemerintah daerah untuk memberi izin kepada pihak swasta (perusahaan/individu) untuk melakukan layanan terkait sampah (mis., pengumpulan sampah, pengoperasian fasilitas persampahan, dll.)?</t>
  </si>
  <si>
    <t>Apakah ada regulasi atau kebijakan lokal yang memberi wewenang kepada staf terkait urusan lingkungan hidup atau aparatur pemerintahan daerah lainnya (yang bertanggung jawab atas penegakan hukum pelanggaran pengelolaan sampah) untuk melakukan pendendaan?</t>
  </si>
  <si>
    <r>
      <t xml:space="preserve">Apakah regulasi atau kebijakan lokal mengharuskan </t>
    </r>
    <r>
      <rPr>
        <b/>
        <sz val="11"/>
        <color indexed="8"/>
        <rFont val="Gill Sans MT"/>
        <family val="2"/>
      </rPr>
      <t>rumah tangga</t>
    </r>
    <r>
      <rPr>
        <sz val="11"/>
        <color indexed="8"/>
        <rFont val="Gill Sans MT"/>
        <family val="2"/>
      </rPr>
      <t xml:space="preserve"> untuk menangani sampah (mis., sampah residu, sampah dapat didaur ulang, sampah organik, dll.) yang mereka hasilkan dengan tepat?</t>
    </r>
  </si>
  <si>
    <r>
      <t xml:space="preserve">Apakah regulasi atau kebijakan lokal mengharuskan </t>
    </r>
    <r>
      <rPr>
        <b/>
        <sz val="11"/>
        <color indexed="8"/>
        <rFont val="Gill Sans MT"/>
        <family val="2"/>
      </rPr>
      <t>non-rumah tangga</t>
    </r>
    <r>
      <rPr>
        <sz val="11"/>
        <color indexed="8"/>
        <rFont val="Gill Sans MT"/>
        <family val="2"/>
      </rPr>
      <t xml:space="preserve"> untuk menangani sampah (mis., sampah residu, sampah daur ulang, sampah organik, dll.) yang mereka hasilkan dengan tepat?</t>
    </r>
  </si>
  <si>
    <t>Apakah regulasi atau kebijakan lokal mengharuskan pemilahan sampah, dan penangan sampah spesifik secara tepat (khususnya limbah B3, limbah konstruksi)?</t>
  </si>
  <si>
    <t>Apakah pemerintah daerah memiliki kebijakan yang mengharuskan umpan balik dari warga/pemangku kepentingan selama proses perencanaan pengelolaan sampah?</t>
  </si>
  <si>
    <t>Apakah pemerintah daerah memiliki kebijakan yang mengharuskan rencana pengelolaan sampah untuk disetujui secara formal?</t>
  </si>
  <si>
    <t>Apakah ada regulasi atau kebijakan lokal yang mendukung, dan memberikan insentif untuk pencegahan timbulan sampah (pengurangan sejak di sumber)?</t>
  </si>
  <si>
    <t>Apakah ada regulasi atau kebijakan lokal yang memberikan insentif, atau mengharuskan bahwa material sampah diperoleh kembali untuk didaur ulang (termasuk bahan yang dapat terurai secara hayati)?</t>
  </si>
  <si>
    <t>Apakah ada regulasi atau kebijakan lokal yang memberikan insentif, atau mengharuskan teknologi alternatif untuk mengolah/memproses sampah yang tidak dapat dikurangi, digunakan kembali, atau didaur ulang?</t>
  </si>
  <si>
    <t>Apakah ada regulasi atau kebijakan lokal yang melarang pembuangan sampah sembarangan dan menetapkan denda untuk pembuangan sembarangan?</t>
  </si>
  <si>
    <t>Apakah ada regulasi atau kebijakan lokal yang melarang pembakaran sampah secara terbuka di properti pribadi atau publik?</t>
  </si>
  <si>
    <t>Apakah ada regulasi atau kebijakan lokal yang melarang pembuangan sampah di tanah atau ke dalam saluran air tanpa izin khusus?</t>
  </si>
  <si>
    <t>Apakah pemerintah daerah telah menunjuk sebuah unit pemerintahan daerah dengan tanggung jawab dan wewenang untuk implementasi, pengawasan, kepatuhan, dan pemantauan sistem pengelolaan sampah (mis., Dinas Lingkungan Hidup)?</t>
  </si>
  <si>
    <r>
      <t xml:space="preserve">Apakah pemerintah daerah telah memperoleh data yang dilaporkan mengenai jumlah semua </t>
    </r>
    <r>
      <rPr>
        <b/>
        <sz val="11"/>
        <color indexed="8"/>
        <rFont val="Gill Sans MT"/>
        <family val="2"/>
      </rPr>
      <t>sampah residu/tidak terpilah</t>
    </r>
    <r>
      <rPr>
        <sz val="11"/>
        <color indexed="8"/>
        <rFont val="Gill Sans MT"/>
        <family val="2"/>
      </rPr>
      <t xml:space="preserve"> yang dikumpulkan dari semua penghasil sampah?</t>
    </r>
  </si>
  <si>
    <r>
      <t xml:space="preserve">Apakah pemerintah lokal telah memperoleh data yang dilaporkan tentang jumlah semua </t>
    </r>
    <r>
      <rPr>
        <b/>
        <sz val="11"/>
        <color indexed="8"/>
        <rFont val="Gill Sans MT"/>
        <family val="2"/>
      </rPr>
      <t>sampah terpilah/dapat didaur ulang</t>
    </r>
    <r>
      <rPr>
        <sz val="11"/>
        <color indexed="8"/>
        <rFont val="Gill Sans MT"/>
        <family val="2"/>
      </rPr>
      <t xml:space="preserve"> (termasuk sampah organik) yang dikumpulkan dari semua penghasil sampah?</t>
    </r>
  </si>
  <si>
    <t>Apakah data jumlah sampah yang dilaporkan disimpan dalam basis data komputer oleh pemerintah daerah?</t>
  </si>
  <si>
    <t>Apakah pemerintah daerah melacak pelanggaran kepatuhan terkait pengelolaan sampah dalam basis data terstruktur (ini mungkin termasuk data terkait pihak yang melanggar, lokasi geografis, jenis pelanggaran, dan tindakan penegakan yang diambil)?</t>
  </si>
  <si>
    <t>Apakah ada instruksi jelas tentang bagaimana warga dapat menyelesaikan atau mengajukan banding terhadap denda untuk pelanggaran terkait persampahan (mis., untuk kasus buang sampah sembarangan, dll.)?</t>
  </si>
  <si>
    <t>Apakah pelanggaran terhadap proses perizinan pengelolaan sampah di daerah dikomunikasikan secara tertulis dengan instruksi untuk putusan atau banding?</t>
  </si>
  <si>
    <t>Apakah ada orang atau lembaga yang terpisah untuk mengeluarkan sanksi dan menerima pembayaran denda terkait pelanggaran pengelolaan sampah (untuk menghindari suap atau pemerasan)?</t>
  </si>
  <si>
    <t>Apakah ada mekanisme laporan untuk warga melaporkan dugaan penyalahgunaan wewenang (korupsi) oleh aparat pemerintahan daerah terkait sistem pengelolaan sampah?</t>
  </si>
  <si>
    <t>Apakah sudah ada prosedur lokal untuk mendapatkan izin pengelolaan sampah (untuk perusahaan pengangkutan atau fasilitas pengelolaan sampah) yang ditetapkan dan diumumkan secara terbuka untuk memastikan standar kebersihan, standar operasional yang aman, dan perlindungan lingkungan?</t>
  </si>
  <si>
    <t>Apakah ada kebijakan lokal yang menetapkan secara jelas denda untuk pelanggaran hukum atau syarat izin pengelolaan sampah (misalnya, penangguhan atau pencabutan, denda, atau pidana)?</t>
  </si>
  <si>
    <t>Apakah ada protokol yang mengharuskan semua barang dan jasa yang diperlukan pemerintah daerah untuk pengelolaan sampah diperoleh melalui proses pengadaan yang kompetitif?</t>
  </si>
  <si>
    <t>Apakah ada protokol yang menetapkan pendekatan standar untuk mengurangi bias dalam pengadaan (misalnya, tender terbuka, prosedur evaluasi penawaran yang objektif, komite pengadaan, dan templat kontrak) untuk sistem pengelolaan sampah?</t>
  </si>
  <si>
    <t>Apakah pengadaan (barang dan jasa) untuk pengelolaan sampah dipublikasikan secara terbuka untuk meningkatkan transparansi?</t>
  </si>
  <si>
    <t>Apakah komponen sistem pengelolaan sampah lokal telah diinstitusionalisasi dengan peraturan, kesepakatan, dokumen perencanaan, kontrak, dan/atau nota kesepahaman yang mempertahankan syarat dan ketentuan yang ada melebihi masa jabatan pejabat daerah terpilih?</t>
  </si>
  <si>
    <t>Apakah pemerintah daerah telah mengidentifikasi dan membandingkan berbagai sumber pembiayaan untuk investasi modal pengelolaan sampah (misalnya, pinjaman dari lembaga keuangan, obligasi daerah, kemitraan publik-swasta, dll.) seperti yang terdapat dalam rencana pengelolaan sampahnya?</t>
  </si>
  <si>
    <t>Apakah analisis biaya secara komprehensif dari semua layanan pengelolaan sampah pemerintah lokal telah dilakukan untuk memahami total biaya sistem pengelolaan sampah saat ini dan masa depan?</t>
  </si>
  <si>
    <t xml:space="preserve">Apakah berbagai opsi pendanaan pemerintah daerah untuk periode perencanaan pengelolaan sampah telah diidentifikasi untuk menutupi biaya operasional pengelolaan sampah dan utang (misalnya, pajak daerah, transfer antar pemerintah, biaya pengguna, dan kemitraan publik-swasta)? </t>
  </si>
  <si>
    <t xml:space="preserve">Apakah investasi modal/infrastruktur pengelolaan sampah pemerintah daerah (yang diidentifikasi dalam rencana pengelolaan sampah) telah terintegrasi ke dalam proses perencanaan investasi pemerintah daerah secara keseluruhan? </t>
  </si>
  <si>
    <t xml:space="preserve">Apakah pendapatan anggaran pengelolaan sampah pemerintah lokal saat ini cukup untuk menutupi perkiraan biaya pengelolaan sampah? </t>
  </si>
  <si>
    <t xml:space="preserve">Apakah pengeluaran anggaran pengelolaan sampah pemerintah lokal saat ini cukup untuk menutupi sumber daya yang dibutuhkan untuk melaksanakan semua aktivitas dalam rencana pengelolaan sampah? </t>
  </si>
  <si>
    <t xml:space="preserve">Apakah pengeluaran anggaran pengelolaan sampah pemerintah daerah diklasifikasikan ke dalam belanja modal (CAPEX) dan pengeluaran operasional (OPEX)? </t>
  </si>
  <si>
    <t>Apakah catatan keuangan pengelolaan sampah pemerintah daerah disimpan dalam sistem pembukuan berpasangan (debit/kredit) yang terkomputerisasi?</t>
  </si>
  <si>
    <t xml:space="preserve">Apakah laporan keuangan pengelolaan sampah pemerintah daerah dibuat setiap bulan? </t>
  </si>
  <si>
    <t xml:space="preserve">Apakah proyeksi anggaran pengelolaan sampah pemerintah daerah diperbarui secara rutin selama tahun fiskal? </t>
  </si>
  <si>
    <t xml:space="preserve">Apakah pemerintah daerah memiliki dokumentasi yang jelas tentang standar operasional prosedur keuangan yang digunakan untuk rekening pengelolaan sampah? </t>
  </si>
  <si>
    <t xml:space="preserve">Apakah pemerintah daerah memiliki dokumentasi yang jelas tentang kebijakan audit yang digunakan untuk rekening pengelolaan sampah? </t>
  </si>
  <si>
    <t xml:space="preserve">Apakah pemerintah daerah memiliki dokumentasi yang jelas tentang anggaran yang digunakan untuk rekening pengelolaan sampah? </t>
  </si>
  <si>
    <t>Apakah pembayaran kontraktor/vendor pengelolaan sampah ditahan oleh pemerintah daerah hanya jika syarat kontrak tidak terpenuhi?</t>
  </si>
  <si>
    <t xml:space="preserve">Apakah rekening pengelolaan sampah pemerintah daerah telah diaudit oleh pihak ketiga dalam lima tahun terakhir? </t>
  </si>
  <si>
    <t>Apakah aparat pemerintahan daerah yang bertugas untuk penegakkan hukum atau menentukan biaya sistem pengelolaan sampah berbeda dengan aparat pemerintahan daerah yang mengelola transaksi tunai?</t>
  </si>
  <si>
    <t>Apakah anggaran tahunan yang disetujui pemerintah daerah (yang mencakup pendapatan dan pengeluaran pengelolaan sampah) tersedia untuk umum?</t>
  </si>
  <si>
    <t>Apakah bukti pelanggaran pengelolaan sampah ditangani oleh institusi yang berbeda dengan institusi lain yang berfungsi untuk penyelesaian masalah pelanggaran tersebut?</t>
  </si>
  <si>
    <t xml:space="preserve">Apakah pengeluaran pengelolaan sampah diminta, ditinjau, dan disetujui oleh staf/organisasi pemerintah daerah sesuai dengan delegasi kewenangan keuangan mereka? </t>
  </si>
  <si>
    <t>Apakah pemerintah daerah telah menetapkan metodologi yang objektif dan transparan untuk menentukan tarif biaya pengelolaan sampah?</t>
  </si>
  <si>
    <t>Apakah pemerintah daerah telah menetapkan cara untuk mengumpulkan biaya pengelolaan sampah (melalui tagihan terpisah, ditambahkan ke utilitas, termasuk dalam pajak, dll.)?</t>
  </si>
  <si>
    <t>Apakah pemerintah daerah memiliki mekanisme untuk melacak biaya pengelolaan sampah yang terutang?</t>
  </si>
  <si>
    <t xml:space="preserve">Apakah pemerintah daerah telah meminimalkan pembayaran biaya pengelolaan sampah yang tidak terkumpul menjadi kurang dari 10%? </t>
  </si>
  <si>
    <t>Ketika dana dikumpulkan khusus untuk biaya dan investasi pengelolaan sampah, apakah dana tersebut digunakan untuk menutupi biaya pengelolaan sampah sebelum pertimbangan lain?</t>
  </si>
  <si>
    <t>Komponen 3 - Manajemen Keuangan: Komponen ini mengukur sejauh mana sistem telah diterapkan untuk mengelola, merencanakan anggaran, dan melacak semua pengeluaran dan pendapatan sistem pengelolaan sampah.</t>
  </si>
  <si>
    <t xml:space="preserve">Identifikasi dan Analisis Pembiayaan dan Pendanaan Pengelolaan Sampah </t>
  </si>
  <si>
    <t xml:space="preserve">Anggaran Pengelolaan Sampah yang Komprehensif telah Ditetapkan </t>
  </si>
  <si>
    <t xml:space="preserve">Anggaran Pengelolaan Sampah Direalisasikan dengan Efisien </t>
  </si>
  <si>
    <t>Sub-komponen ini mengukur sejauh mana anggaran pengelolaan sampah dibelanjakan sesuai rencana, dengan pendapatan dan pengeluaran yang dapat dilacak sesuai dengan praktik akuntansi terbaik.</t>
  </si>
  <si>
    <t>Sumber pendanaan dan pembiayaan pengelolaan sampah yang cukup telah diidentifikasi</t>
  </si>
  <si>
    <t>Anggaran tahunan pengelolaan sampah mencerminkan prioritas rencana dan investasi pengelolaan sampah</t>
  </si>
  <si>
    <t>Keuangan akurat, tepat waktu, dan digunakan untuk mengelola sistem pengelolaan sampah</t>
  </si>
  <si>
    <t>Kebijakan keuangan dan prosedur operasional standar terdokumentasi dengan baik</t>
  </si>
  <si>
    <t>Protokol keuangan untuk mengurangi risiko etis</t>
  </si>
  <si>
    <t xml:space="preserve">Sistem telah diterapkan untuk secara tepat mengenakan biaya dan mengumpulkan pendapatan pengelolaan sampah </t>
  </si>
  <si>
    <t>Layanan Pengumpulan Sampah</t>
  </si>
  <si>
    <t>Pengolahan dan Pemasaran Material yang Terkumpul</t>
  </si>
  <si>
    <t>Pengolahan dan Pembuangan Sampah Tidak Terpilah</t>
  </si>
  <si>
    <t>Kinerja dan Evaluasi</t>
  </si>
  <si>
    <t>Sub-komponen ini mengukur sejauh mana sistem pengumpulan telah dibentuk untuk sampah residu, dapat didaur ulang, dan jenis sampah lainnya secara efisien dan ekonomis</t>
  </si>
  <si>
    <t>Sub-komponen ini mengukur sejauh mana fasilitas pengolahan yang ramah lingkungan dan ekonomis tersedia untuk menangani semua sampah yang dapat didaur ulang/digunakan kembali (baik sampah yang dapat terurai secara hayati maupun yang tidak dapat terurai secara hayati) yang dihasilkan di wilayah yurisdiksi</t>
  </si>
  <si>
    <t>Sub-komponen ini mengukur sejauh mana sampah tidak terpilah dikelola di fasilitas yang ramah lingkungan dan ekonomis.</t>
  </si>
  <si>
    <t xml:space="preserve">Sub-komponen ini mengukur sejauh mana pemerintah daerah telah memantau dan melaksanakan layanan pengelolaan sampah </t>
  </si>
  <si>
    <r>
      <t xml:space="preserve"> Semua rumah tangga dan non rumah tangga memiliki akses pengumpulan </t>
    </r>
    <r>
      <rPr>
        <b/>
        <sz val="11"/>
        <color indexed="8"/>
        <rFont val="Gill Sans MT"/>
        <family val="2"/>
      </rPr>
      <t>sampah tidak terpilah/residu</t>
    </r>
    <r>
      <rPr>
        <sz val="11"/>
        <color indexed="8"/>
        <rFont val="Gill Sans MT"/>
        <family val="2"/>
      </rPr>
      <t xml:space="preserve"> </t>
    </r>
  </si>
  <si>
    <r>
      <rPr>
        <b/>
        <sz val="11"/>
        <color indexed="8"/>
        <rFont val="Gill Sans MT"/>
        <family val="2"/>
      </rPr>
      <t>Sampah yang dapat digunakan ulang, limbah konstruksi, dan limbah B3</t>
    </r>
    <r>
      <rPr>
        <sz val="11"/>
        <color indexed="8"/>
        <rFont val="Gill Sans MT"/>
        <family val="2"/>
      </rPr>
      <t xml:space="preserve"> telah terkumpul</t>
    </r>
  </si>
  <si>
    <t>Pengumpulan sampah dari rumah tangga dan non rumah tangga dilakukan dengan efisien dan ekonomis</t>
  </si>
  <si>
    <t>Pengolahan sampah telah diterapkan dan mencegah sampah terbuang</t>
  </si>
  <si>
    <t>Sistem pemantauan pengelolaan sampah telah diterapkan and beroperasi sesuai perencanaan</t>
  </si>
  <si>
    <r>
      <t xml:space="preserve">Apakah semua </t>
    </r>
    <r>
      <rPr>
        <b/>
        <sz val="11"/>
        <color indexed="8"/>
        <rFont val="Gill Sans MT"/>
        <family val="2"/>
      </rPr>
      <t>rumah tangga</t>
    </r>
    <r>
      <rPr>
        <sz val="11"/>
        <color indexed="8"/>
        <rFont val="Gill Sans MT"/>
        <family val="2"/>
      </rPr>
      <t xml:space="preserve"> dalam yurisdiksi pemerintah daerah memiliki layanan pengumpulan untuk sampah tidak terpilah/residu (di tepi jalan atau di titik drop-off yang mudah) - baik sebagai layanan pemerintah atau melalui kontrak dengan perusahaan/organisasi pengumpulan sampah berlisensi?</t>
    </r>
  </si>
  <si>
    <r>
      <t xml:space="preserve">Apakah layanan pengumpulan untuk </t>
    </r>
    <r>
      <rPr>
        <b/>
        <sz val="11"/>
        <color indexed="8"/>
        <rFont val="Gill Sans MT"/>
        <family val="2"/>
      </rPr>
      <t>sampah tidak terpilah/residu</t>
    </r>
    <r>
      <rPr>
        <sz val="11"/>
        <color indexed="8"/>
        <rFont val="Gill Sans MT"/>
        <family val="2"/>
      </rPr>
      <t xml:space="preserve"> disediakan bagi individu yang tinggal di pemukiman informal dalam yurisdiksi (baik sebagai layanan pemerintah atau melalui kontrak dengan perusahaan/organisasi pengumpulan sampah berlisensi)?</t>
    </r>
  </si>
  <si>
    <r>
      <t xml:space="preserve">Apakah layanan pengumpulan untuk </t>
    </r>
    <r>
      <rPr>
        <b/>
        <sz val="11"/>
        <color indexed="8"/>
        <rFont val="Gill Sans MT"/>
        <family val="2"/>
      </rPr>
      <t>sampah tidak terpilah/residu</t>
    </r>
    <r>
      <rPr>
        <sz val="11"/>
        <color indexed="8"/>
        <rFont val="Gill Sans MT"/>
        <family val="2"/>
      </rPr>
      <t xml:space="preserve"> disediakan bagi individu yang tinggal di pemukiman informal dalam yurisdiksi (baik sebagai layanan pemerintah atau melalui kontrak dengan perusahaan/organisasi pengumpulan sampah berlisensi)? </t>
    </r>
  </si>
  <si>
    <r>
      <t xml:space="preserve">Apakah layanan pengumpulan untuk </t>
    </r>
    <r>
      <rPr>
        <b/>
        <sz val="11"/>
        <color indexed="8"/>
        <rFont val="Gill Sans MT"/>
        <family val="2"/>
      </rPr>
      <t>sampah tidak terpilah/residu</t>
    </r>
    <r>
      <rPr>
        <sz val="11"/>
        <color indexed="8"/>
        <rFont val="Gill Sans MT"/>
        <family val="2"/>
      </rPr>
      <t xml:space="preserve"> dilakukan sesuai jadwal yang dapat diandalkan dan dipublikasikan? </t>
    </r>
  </si>
  <si>
    <r>
      <t xml:space="preserve">Apakah perusahaan/individu pengumpulan sampah swasta untuk </t>
    </r>
    <r>
      <rPr>
        <b/>
        <sz val="11"/>
        <color indexed="8"/>
        <rFont val="Gill Sans MT"/>
        <family val="2"/>
      </rPr>
      <t>sampah tidak terpilah/residu</t>
    </r>
    <r>
      <rPr>
        <sz val="11"/>
        <color indexed="8"/>
        <rFont val="Gill Sans MT"/>
        <family val="2"/>
      </rPr>
      <t xml:space="preserve"> mendapatkan izin dari pemerintah daerah untuk beroperasi sesuai dengan standar sanitasi, keselamatan, dan lingkungan?</t>
    </r>
  </si>
  <si>
    <r>
      <t xml:space="preserve">Apakah pelanggan dalam yurisdiksi pemerintah daerah diberikan cara untuk melaporkan masalah layanan pengumpulan sampah untuk </t>
    </r>
    <r>
      <rPr>
        <b/>
        <sz val="11"/>
        <color indexed="8"/>
        <rFont val="Gill Sans MT"/>
        <family val="2"/>
      </rPr>
      <t>sampah tidak terpilah/residu</t>
    </r>
    <r>
      <rPr>
        <sz val="11"/>
        <color indexed="8"/>
        <rFont val="Gill Sans MT"/>
        <family val="2"/>
      </rPr>
      <t xml:space="preserve"> (misalnya, pengumpulan yang terlewat, tempat sampah yang meluap, dll.)? </t>
    </r>
  </si>
  <si>
    <r>
      <t xml:space="preserve">Apakah masalah layanan pengumpulan sampah dalam yurisdiksi untuk </t>
    </r>
    <r>
      <rPr>
        <b/>
        <sz val="11"/>
        <color indexed="8"/>
        <rFont val="Gill Sans MT"/>
        <family val="2"/>
      </rPr>
      <t>sampah tidak terpilah/residu</t>
    </r>
    <r>
      <rPr>
        <sz val="11"/>
        <color indexed="8"/>
        <rFont val="Gill Sans MT"/>
        <family val="2"/>
      </rPr>
      <t xml:space="preserve"> (misalnya, pengumpulan yang terlewat, tempat sampah yang meluap, dll.) diselesaikan sesuai dengan prosedur tertulis? </t>
    </r>
  </si>
  <si>
    <r>
      <t xml:space="preserve">Apakah perusahaan pengumpulan </t>
    </r>
    <r>
      <rPr>
        <b/>
        <sz val="11"/>
        <color indexed="8"/>
        <rFont val="Gill Sans MT"/>
        <family val="2"/>
      </rPr>
      <t>sampah tidak terpilah/residu</t>
    </r>
    <r>
      <rPr>
        <sz val="11"/>
        <color indexed="8"/>
        <rFont val="Gill Sans MT"/>
        <family val="2"/>
      </rPr>
      <t xml:space="preserve"> diwajibkan untuk melaporkan jumlah sampah yang dikumpulkan dari dalam yurisdiksi ke pemerintah daerah? </t>
    </r>
  </si>
  <si>
    <r>
      <t xml:space="preserve">Apakah rumah tangga yang diwajibkan oleh regulasi atau kebijakan untuk memilah </t>
    </r>
    <r>
      <rPr>
        <b/>
        <sz val="11"/>
        <color indexed="8"/>
        <rFont val="Gill Sans MT"/>
        <family val="2"/>
      </rPr>
      <t>sampah daur ulang</t>
    </r>
    <r>
      <rPr>
        <sz val="11"/>
        <color indexed="8"/>
        <rFont val="Gill Sans MT"/>
        <family val="2"/>
      </rPr>
      <t xml:space="preserve"> diberikan layanan pengumpulan untuk material ini (baik sampah yang dapat terurai secara hayati maupun yang tidak) baik sebagai layanan pemerintah atau melalui kontrak dengan perusahaan/organisasi pengumpulan sampah daur ulang yang memiliki izin? </t>
    </r>
  </si>
  <si>
    <r>
      <t xml:space="preserve">Apakah </t>
    </r>
    <r>
      <rPr>
        <b/>
        <sz val="11"/>
        <color indexed="8"/>
        <rFont val="Gill Sans MT"/>
        <family val="2"/>
      </rPr>
      <t>non-rumah tangga</t>
    </r>
    <r>
      <rPr>
        <sz val="11"/>
        <color indexed="8"/>
        <rFont val="Gill Sans MT"/>
        <family val="2"/>
      </rPr>
      <t xml:space="preserve"> (termasuk fasilitas pemerintah dan area publik) yang diwajibkan oleh regulasi atau kebijakan untuk memilah sampah daur ulang diberikan layanan pengumpulan untuk material ini (baik sampah yang dapat terurai secara hayati maupun yang tidak) - baik sebagai layanan pemerintah atau melalui kontrak dengan perusahaan/organisasi pengumpulan sampah daur ulang memiliki izin? </t>
    </r>
  </si>
  <si>
    <r>
      <t xml:space="preserve">Apakah layanan pengumpulan </t>
    </r>
    <r>
      <rPr>
        <b/>
        <sz val="11"/>
        <color indexed="8"/>
        <rFont val="Gill Sans MT"/>
        <family val="2"/>
      </rPr>
      <t>sampah terpilah/dapat didaur ulang</t>
    </r>
    <r>
      <rPr>
        <sz val="11"/>
        <color indexed="8"/>
        <rFont val="Gill Sans MT"/>
        <family val="2"/>
      </rPr>
      <t xml:space="preserve"> dalam yurisdiksi pemerintah daerah dilakukan sesuai jadwal yang dapat diandalkan dan dipublikasikan (baik sampah organik maupun sampah anorganik)? </t>
    </r>
  </si>
  <si>
    <r>
      <t xml:space="preserve">Apakah pihak swasta (perusahaan/individu) yang melakukan pengumpulan </t>
    </r>
    <r>
      <rPr>
        <b/>
        <sz val="11"/>
        <color indexed="8"/>
        <rFont val="Gill Sans MT"/>
        <family val="2"/>
      </rPr>
      <t>sampah terpilah/dapat didaur ulang</t>
    </r>
    <r>
      <rPr>
        <sz val="11"/>
        <color indexed="8"/>
        <rFont val="Gill Sans MT"/>
        <family val="2"/>
      </rPr>
      <t xml:space="preserve"> mendapatkan izin dari pemerintah daerah untuk beroperasi sesuai standar sanitasi, keselamatan, dan lingkungan (baik sampah organik maupun anorganik)?</t>
    </r>
  </si>
  <si>
    <r>
      <t xml:space="preserve">Apakah pelanggan dalam yurisdiksi pemerintah daerah diberikan cara untuk melaporkan masalah layanan pengumpulan </t>
    </r>
    <r>
      <rPr>
        <b/>
        <sz val="11"/>
        <color indexed="8"/>
        <rFont val="Gill Sans MT"/>
        <family val="2"/>
      </rPr>
      <t>sampah terpilah/dapat didaur ulang</t>
    </r>
    <r>
      <rPr>
        <sz val="11"/>
        <color indexed="8"/>
        <rFont val="Gill Sans MT"/>
        <family val="2"/>
      </rPr>
      <t xml:space="preserve"> (misalnya, pengumpulan yang terlewat, tempat sampah yang meluap, dll.)?</t>
    </r>
  </si>
  <si>
    <r>
      <t xml:space="preserve">Apakah perusahaan pengumpulan </t>
    </r>
    <r>
      <rPr>
        <b/>
        <sz val="11"/>
        <color indexed="8"/>
        <rFont val="Gill Sans MT"/>
        <family val="2"/>
      </rPr>
      <t>sampah terpilah/dapat didaur ulang</t>
    </r>
    <r>
      <rPr>
        <sz val="11"/>
        <color indexed="8"/>
        <rFont val="Gill Sans MT"/>
        <family val="2"/>
      </rPr>
      <t xml:space="preserve"> diwajibkan untuk melaporkan jumlah sampah yang dikumpulkan dari dalam yurisdiksi ke pemerintah lokal? </t>
    </r>
  </si>
  <si>
    <r>
      <t xml:space="preserve">Apakah pemerintah daerah mendukung pengumpulan terpilah untuk </t>
    </r>
    <r>
      <rPr>
        <b/>
        <sz val="11"/>
        <color indexed="8"/>
        <rFont val="Gill Sans MT"/>
        <family val="2"/>
      </rPr>
      <t>sampah yang dapat digunakan kembali</t>
    </r>
    <r>
      <rPr>
        <sz val="11"/>
        <color indexed="8"/>
        <rFont val="Gill Sans MT"/>
        <family val="2"/>
      </rPr>
      <t xml:space="preserve"> (misalnya, pakaian, barang rumah tangga, dll.)? </t>
    </r>
  </si>
  <si>
    <t>Apakah pemerintah daerah menyediakan layanan atau menggunakan pihak ketiga untuk pengumpulan limbah konstruksi &amp; bongkaran (misalnya, dinding kering, papan, batu bata, ubin, dll.)?</t>
  </si>
  <si>
    <t>Apakah pemerintah daerah menyediakan atau menggunakan pihak ketiga untuk pengumpulan limbah B3 rumah tangga (misalnya, baterai, pelarut, dll.)?</t>
  </si>
  <si>
    <t>Jika pemerintah daerah melakukan pengumpulan sampah dalam yurisdiksinya, apakah rute pengumpulan disesuaikan untuk meminimalkan perjalanan ke fasilitas pembuangan (tempat material akan dibongkar)? ɸ</t>
  </si>
  <si>
    <t>Jika pemerintah lokal memiliki kendaraan pengumpulan, apakah mereka dirawat secara teratur, dan masalah mekanis diselesaikan dengan cepat? ɸ</t>
  </si>
  <si>
    <t>Jika fasilitas pembuangan dan pengolahan tidak berada dalam jarak wajar dari sumber sampah, apakah fasilitas transfer berada di lokasi yang dapat mengoptimalkan penggunaan kendaraan pengangkutan di rute pengumpulan sampah? ɸ</t>
  </si>
  <si>
    <t xml:space="preserve">Apakah pasar daur ulang yang ada (dapat diakses oleh mereka dalam yurisdiksi) untuk sampah daur ulang/dapat digunakan kembali telah didokumentasikan dan dipublikasikan (baik sampah organik maupun anorganik)? </t>
  </si>
  <si>
    <t xml:space="preserve">Apakah pemerintah daerah menyediakan layanan atau menggunakan pihak ketiga untuk pengolahan dan penjualan sampah anorganik terpilah/daur ulang? </t>
  </si>
  <si>
    <t>Apakah pemerintah lokal menyediakan layanan atau mengunakan pihak ketiga untuk untuk pengolahan sampah organik?</t>
  </si>
  <si>
    <t>Jika ada fasilitas pengolahan sampah daur ulang dalam sistem pengelolaan sampah setempat, apakah semuanya memiliki timbangan, atau sarana lain untuk mengukur jumlah material yang dipasarkan atau dibuang sebagai residu (baik organik maupun anorganik)? ɸ</t>
  </si>
  <si>
    <t>Jika ada fasilitas pengolahan sampah dalam sistem pengelolaan sampah setempat, apakah semuanya memiliki timbangan, atau sarana lain untuk mengukur jumlah material yang diolah? ɸ</t>
  </si>
  <si>
    <t>Jika ada fasilitas pengolahan sampah daur ulang dalam sistem pengelolaan sampah setempat, apakah semuanya melaporkan jumlah material yang dijual atau dibuang sebagai sampah (baik organik maupun anorganik) ke organisasi perangkat daerah yang memiliki kewenangan? ɸ</t>
  </si>
  <si>
    <t>Jika ada fasilitas pengolahan sampah dalam sistem pengelolaan sampah setempat, apakah semuanya melaporkan jumlah material yang diolah ke pemerintah lokal? ɸ</t>
  </si>
  <si>
    <r>
      <t xml:space="preserve">Apakah pemerintah daerah menyediakan atau mengunakan pihak ketiga untuk pengolahan </t>
    </r>
    <r>
      <rPr>
        <b/>
        <sz val="11"/>
        <color indexed="8"/>
        <rFont val="Gill Sans MT"/>
        <family val="2"/>
      </rPr>
      <t>sampah tidak terpilah/residu</t>
    </r>
    <r>
      <rPr>
        <sz val="11"/>
        <color indexed="8"/>
        <rFont val="Gill Sans MT"/>
        <family val="2"/>
      </rPr>
      <t xml:space="preserve"> guna pemanfaatan potensi energinya (misalnya, bahan bakar rekayasa, penguraian anaerobik, dll.)? </t>
    </r>
  </si>
  <si>
    <t xml:space="preserve">Membiarkan pemulung/pekerja persampahan informal memilah sampah di TPA aktif tidak dianggap sebagai "praktik terbaik". Apakah pemerintah daerah melakukan pelarangan terhadap sektor informal untuk memilah sampah di TPA? </t>
  </si>
  <si>
    <r>
      <t xml:space="preserve">Apakah pemerintah lokal menyediakan layanan atau menggunakan pihak ketiga untuk pembuangan akhir semua </t>
    </r>
    <r>
      <rPr>
        <b/>
        <sz val="11"/>
        <color indexed="8"/>
        <rFont val="Gill Sans MT"/>
        <family val="2"/>
      </rPr>
      <t>sampah tidak terpilah/residu</t>
    </r>
    <r>
      <rPr>
        <sz val="11"/>
        <color indexed="8"/>
        <rFont val="Gill Sans MT"/>
        <family val="2"/>
      </rPr>
      <t xml:space="preserve"> yang dikumpulkan dari wilayahnya? </t>
    </r>
  </si>
  <si>
    <r>
      <t xml:space="preserve">Apakah TPA yang menerima </t>
    </r>
    <r>
      <rPr>
        <b/>
        <sz val="11"/>
        <color indexed="8"/>
        <rFont val="Gill Sans MT"/>
        <family val="2"/>
      </rPr>
      <t>sampah tidak terpilah/residu</t>
    </r>
    <r>
      <rPr>
        <sz val="11"/>
        <color indexed="8"/>
        <rFont val="Gill Sans MT"/>
        <family val="2"/>
      </rPr>
      <t xml:space="preserve"> yang dihasilkan dari dalam yurisdiksi pemerintah daerah memenuhi atau melampaui standar lingkungan nasional sebagai lahan urug saniter? </t>
    </r>
  </si>
  <si>
    <r>
      <t xml:space="preserve">Apakah TPA yang menerima </t>
    </r>
    <r>
      <rPr>
        <b/>
        <sz val="11"/>
        <color indexed="8"/>
        <rFont val="Gill Sans MT"/>
        <family val="2"/>
      </rPr>
      <t>sampah tidak terpilah/residu</t>
    </r>
    <r>
      <rPr>
        <sz val="11"/>
        <color indexed="8"/>
        <rFont val="Gill Sans MT"/>
        <family val="2"/>
      </rPr>
      <t xml:space="preserve"> yang dihasilkan dari dalam yurisdiksi pemerintah daerah menggunakan material tutupan untuk sampah yang baru dibuang, setidaknya secara rutin beberapa hari sekali? </t>
    </r>
  </si>
  <si>
    <r>
      <t xml:space="preserve">Apakah fasilitas penampungan </t>
    </r>
    <r>
      <rPr>
        <b/>
        <sz val="11"/>
        <color indexed="8"/>
        <rFont val="Gill Sans MT"/>
        <family val="2"/>
      </rPr>
      <t>sampah tidak terpilah/residu</t>
    </r>
    <r>
      <rPr>
        <sz val="11"/>
        <color indexed="8"/>
        <rFont val="Gill Sans MT"/>
        <family val="2"/>
      </rPr>
      <t xml:space="preserve"> yang dihasilkan dari dalam yurisdiksi setempat memiliki timbangan atau sarana lain untuk mengukur jumlah material yang diterima? </t>
    </r>
  </si>
  <si>
    <t xml:space="preserve">Apakah fasilitas penampungan sampah tidak terpilah/residu yang dihasilkan dari dalam yurisdiksi setempat melaporkan jumlah material yang diterima ke pemerintah daerah? </t>
  </si>
  <si>
    <t xml:space="preserve">Apakah kriteria kinerja untuk pemberian layanan pengelolaan sampah telah ditetapkan? </t>
  </si>
  <si>
    <t xml:space="preserve">Apakah laporan tahunan terkait kinerja layanan pengelolaan sampah telah disusun? </t>
  </si>
  <si>
    <t>Komponen 4 - Pemberian Layanan: Komponen ini mengukur sejauh mana pemerintah daerah memiliki infrastruktur dan protokol yang diperlukan untuk menyediakan kepada semua warganya - layanan pengelolaan sampah yang dapat diandalkan, adil, dan ramah lingkungan untuk semua jenis sampah termasuk sampah yang dapat didaur ulang/digunakan kembali.</t>
  </si>
  <si>
    <t>Komponen 5 - Sumber Daya Manusia: Komponen ini mengukur sejauh mana pemerintah daerah telah menetapkan sumber daya manusia, struktur, dan proses yang efektif dan adil yang diperlukan untuk menyampaikan layanan pengelolaan sampah dengan kompeten dan aman.</t>
  </si>
  <si>
    <t>Kepegawaian dan Organisasi Pengelolaan Sampah</t>
  </si>
  <si>
    <t>Administrasi SDM Pengelolaan Sampah</t>
  </si>
  <si>
    <t>Pelatihan Pengelolaan Sampah</t>
  </si>
  <si>
    <t xml:space="preserve">Keselamatan Pekerja Pengelolaan Sampah </t>
  </si>
  <si>
    <t>Sub-komponen ini mengukur sejauh mana sumber daya manusia dan struktur organisasi memungkinkan pemerintah daerah untuk secara efektif menyampaikan layanan dan melaksanakan kegiatan pengelolaan sampah.</t>
  </si>
  <si>
    <t>Sub-komponen ini mengukur sejauh mana kebijakan dan proses sumber daya manusia yang mendasar telah diterapkan untuk sistem pengelolaan sampah.</t>
  </si>
  <si>
    <t>Sub-komponen ini mengukur sejauh mana pekerja sektor pengelolaan sampah terlatih untuk menjalankan tugas dan tanggung jawab dengan efektif.</t>
  </si>
  <si>
    <t>Sub-komponen ini mengukur sejauh mana risiko terhadap kesehatan dan keselamatan pekerja pengelolaan sampah diminimalkan.</t>
  </si>
  <si>
    <t>Dukungan yang memadai dan tingkat kepegawaian diketahui dan dijelaskan</t>
  </si>
  <si>
    <t xml:space="preserve">Pekerja telah ditugaskan untuk menjalankan fungsi kunci pengelolaan sampah </t>
  </si>
  <si>
    <t>Kompensasi dan manfaat untuk pekerja pengelolaan sampah diberikan secara adil</t>
  </si>
  <si>
    <t>Kebijakan/prosedur rekrutmen dan promosi pekerja pengelolaan sampah didokumentasikan dan dipatuhi</t>
  </si>
  <si>
    <t xml:space="preserve">Kebutuhan pelatihan pengelolaan sampah disesuaikan dengan uraian pekerjaan </t>
  </si>
  <si>
    <t>Perlindungan pekerja untuk bahaya kecelakaan/pekerjaan pengelolaan sampah telah diterapkan</t>
  </si>
  <si>
    <t>Keluhan/komplain pekerja pengelolaan sampah didokumentasikan dan diselesaikan</t>
  </si>
  <si>
    <t>Apakah pemerintah daerah telah melakukan analisis untuk menentukan sumber daya manusia yang diperlukan guna menyampaikan layanan pengelolaan sampah secara efektif?</t>
  </si>
  <si>
    <t>Apakah OPD/bidang /unit pemerintah daerah yang terlibat dalam (atau yang mendukung pengelolaan sampah) memiliki pemahaman yang jelas tentang kontribusi mereka terhadap sistem pengelolaan sampah, terhadap OPD/bidang/unit pemerintah daerah lain, dan terhadap pemenuhan perencanaan pengelolaan sampah jangka panjang?</t>
  </si>
  <si>
    <t>Apakah pemerintah daerah mengumpulkan data terpisah gender tentang karyawan pengelolaan sampah-nya?</t>
  </si>
  <si>
    <t>Apakah jabatan/posisi terkait tugas pengelolaan sampah di OPD/bidang/unit pemerintah daerah telah memiliki peran &amp; tanggung jawab yang jelas, sesuai kualifikasi, tingkat pengalaman, dan keterampilan yang dibutuhkan?</t>
  </si>
  <si>
    <t>Apakah ada unit/individu pemerintah daerah yang ditugaskan yang bertanggung jawab untuk penegakan pengelolaan sampah lokal?</t>
  </si>
  <si>
    <t>Apakah ada unit/individu pemerintah daerah yang ditugaskan untuk bertanggung jawab dalam perencanaan pengelolaan sampah lokal?</t>
  </si>
  <si>
    <t>Apakah ada unit/individu pemerintah daerah yang ditugaskan untuk bertanggung jawab menyediakan (atau mengawasi) pemberian layanan pengelolaan sampah lokal (mis., pengumpulan sampah, transportasi, pengolahan/pemasaran material daur ulang dan pembuangan)?</t>
  </si>
  <si>
    <t>Apakah ada unit/individu pemerintah daerah yang ditugaskan untuk bertanggung jawab dalam operasional &amp; pemeliharaan peralatan dan kendaraan pengelolaan sampah lokal?</t>
  </si>
  <si>
    <t>Apakah ada unit/individu pemerintah daerah yang ditugaskan untuk bertanggung jawab melakukan penagihan pengelolaan sampah lokal?</t>
  </si>
  <si>
    <t>Apakah semua posisi terkait pengelolaan sampah yang dianggarkan oleh pemerintah daerah terisi, atau sedang dalam proses rekrutmen aktif?</t>
  </si>
  <si>
    <t>Apakah rentang gaji pengelolaan sampah didasarkan pada tanggung jawab dan kualifikasi yang dibutuhkan dalam uraian pekerjaan untuk memastikan pembayaran yang adil dan tidak memandang bias seperti gender, ras, agama, dll.?</t>
  </si>
  <si>
    <t>Apakah pemerintah daerah memastikan kesehatan dan keselamatan yang tepat, termasuk penyediaan fasilitas yang inklusif gender di fasilitas pengelolaan sampah pemerintah daerah?</t>
  </si>
  <si>
    <t>Apakah karyawan pemerintah daerah pengelolaan sampah yang bekerja lembur dikompensasi untuk pekerjaan ekstra yang telah mereka lakukan?</t>
  </si>
  <si>
    <t>Apakah kebijakan dan prosedur rekrutmen serta promosi pengelolaan sampah pemerintah daerah dalam bentuk tertulis?</t>
  </si>
  <si>
    <t>Apakah bidang SDM di unit pemerintah daerah terkait pengelolaan sampah memiliki protokol untuk secara proaktif merekrut perempuan untuk melamar posisi di sektor pengelolaan sampah?</t>
  </si>
  <si>
    <t>Apakah persyaratan kelayakan untuk promosi atau kenaikan gaji untuk staf pengelolaan sampah yang ada adil dan berbasis kemampuan?</t>
  </si>
  <si>
    <t>Apakah para pengampu jabatan yang melakukan supervisi pada pekerjaan pengelolaan sampah daerah memberikan umpan balik kinerja formal kepada karyawan secara terjadwal secara rutin?</t>
  </si>
  <si>
    <t>Apakah semua karyawan yang bekerja di pengelolaan sampah daerah telah diberikan pelatihan untuk melakukan tugas-tugas mereka [mis., operasional dan pemeliharaan, jenis sampah, pemilahan, pengenalan bahan berbahaya, dan operasi peralatan berat (termasuk truk)]?</t>
  </si>
  <si>
    <t>Apakah pemerintah daerah melacak pelatihan atau melakukan tes yang dibutuhkan untuk mengidentifikasi/mengukur kompetensi karyawan yang menjalankan pengelolaan sampah daerah?</t>
  </si>
  <si>
    <t>Apakah pemerintah daerah menyediakan peralatan pelindung dasar kepada pekerja pengelolaan sampah ketika mereka menangani jenis sampah apa pun (mis., seragam, sepatu pelindung, dan sarung tangan yang sesuai)?</t>
  </si>
  <si>
    <t>Apakah pemerintah daerah memiliki kebijakan dan prosedur untuk mengatasi dan mengurangi kondisi kerja pengelolaan sampah yang tidak sehat (cuaca sangat panas, musim hujan, dll.)?</t>
  </si>
  <si>
    <t>Apakah pemerintah daerah menanggung biaya medis dan cuti berbayar akibat cedera kerja untuk pekerja pengelolaan sampah-nya?</t>
  </si>
  <si>
    <t>Apakah ada sistem bagi pekerja pengelolaan sampah pemerintah daerah untuk secara anonim dapat mengajukan keluhan tentang kondisi kerja yang tidak aman yang harus diselidiki dan diselesaikan oleh manajemen?</t>
  </si>
  <si>
    <t>Komponen 6 - Keterlibatan Masyarakat: Komponen ini mengukur sejauh mana pemerintah daerah telah melibatkan warga dan kelompok masyarakat sipil (termasuk perempuan) dalam proses perencanaan dan pelaksanaan pengelolaan sampah, dan menampung saran/masukan mereka ke dalam proses perencanaan dan pemantauan sistem pengelolaan sampah.</t>
  </si>
  <si>
    <t>Partisipasi warga dalam pengambilan keputusan, pengawasan, dan penjangkauan sistem pengelolaan sampah</t>
  </si>
  <si>
    <t>Sub-komponen ini mengukur sejauh mana pengambilan keputusan, pelaksanaan, dan kinerja pengelolaan sampah dilakukan secara transparan dan inklusif terhadap semua kelompok yang terkait.</t>
  </si>
  <si>
    <t xml:space="preserve">Sub-komponen ini mengukur sejauh mana strategi yang efektif untuk mengubah perilaku masyarakt dalam pengelolaan sampah telah diimplementasikan. </t>
  </si>
  <si>
    <t>Kelompok pemangku kepentingan pengelolaan sampah setempat terbentuk</t>
  </si>
  <si>
    <t>Kinerja dan kemajuan pengelolaan sampah dilaporkan ke publik</t>
  </si>
  <si>
    <t xml:space="preserve">Penilaian dampak lingkungan dan sosial dilakukan sebelum membangun fasilitas pengelolaan sampah baru </t>
  </si>
  <si>
    <t xml:space="preserve">Warga/pelanggan dapat menyampaikan keluhan terkait pengelolaan sampah melalui sistem pelaporan </t>
  </si>
  <si>
    <t xml:space="preserve">Persepsi dan kepuasan warga terhadap layanan pengelolaan sampah didapatkan dan diukur </t>
  </si>
  <si>
    <t xml:space="preserve">Berbagai saluran penjangkauan digunakan untuk menginformasikan masyarakat terkait pengelolaans sampah </t>
  </si>
  <si>
    <t xml:space="preserve">Regulasi pengelolaan sampah disertai rencana komunikasi perubahan prilaku disusun/diluncurkan </t>
  </si>
  <si>
    <t xml:space="preserve">Pelaku pelanggaran pengelolaan sampah diedukasi ulang untuk perbaikan prilaku </t>
  </si>
  <si>
    <t xml:space="preserve">Data pemantauan dan penegakan hukum digunakan sebagai panduan komunikasi terkait pengelolaan sampah </t>
  </si>
  <si>
    <r>
      <t xml:space="preserve">Apakah pemerintah daerah telah melibatkan berbagai kelompok pemangku kepentingan untuk meningkatkan implementasi sistem pengelolaan sampah </t>
    </r>
    <r>
      <rPr>
        <b/>
        <sz val="11"/>
        <color indexed="8"/>
        <rFont val="Gill Sans MT"/>
        <family val="2"/>
      </rPr>
      <t>tidak terpilah/residu</t>
    </r>
    <r>
      <rPr>
        <sz val="11"/>
        <color indexed="8"/>
        <rFont val="Gill Sans MT"/>
        <family val="2"/>
      </rPr>
      <t xml:space="preserve"> (misalnya, kelompok penggiat lingkungan, pemuda, organisasi perempuan, pelaku bisnis, penggiat daur ulang, dan kelompok agama, dll.)?</t>
    </r>
  </si>
  <si>
    <r>
      <t xml:space="preserve">Apakah pemerintah daerah telah melibatkan berbagai kelompok pemangku kepentingan untuk meningkatkan implementasi </t>
    </r>
    <r>
      <rPr>
        <b/>
        <sz val="11"/>
        <color indexed="8"/>
        <rFont val="Gill Sans MT"/>
        <family val="2"/>
      </rPr>
      <t>program 3R</t>
    </r>
    <r>
      <rPr>
        <sz val="11"/>
        <color indexed="8"/>
        <rFont val="Gill Sans MT"/>
        <family val="2"/>
      </rPr>
      <t xml:space="preserve"> (misalnya, kelompok penggiat lingkungan, pemuda, organisasi perempuan, pelaku bisnis, pelaku daur ulang, dan kelompok agama, dll.)?</t>
    </r>
  </si>
  <si>
    <t>Apakah pemerintah daerah telah melibatkan berbagai kelompok pemangku kepentingan untuk berkontribusi pada proses perencanaan penganggaran dan pembiayaan pengelolaan sampah?</t>
  </si>
  <si>
    <t>Apakah perspektif perempuan ditemukenali dan diberi bobot yang signifikan dalam perencanaan pengelolaan sampah?</t>
  </si>
  <si>
    <t>Apakah pemerintah daerah menggunakan media sosial (misalnya, Facebook, Instagram, WhatsApp, Twitter, dll.) untuk menjangkau pemangku kepentingan dengan pesan pengelolaan sampah?</t>
  </si>
  <si>
    <t>Apakah pertemuan publik terkait pengelolaan sampah disosialisasikan secara luas oleh pemerintah daerah dan diadakan pada waktu/tempat yang sesuai agar menarik kehadiran dan keragaman yang lebih besar?</t>
  </si>
  <si>
    <t>Apakah representasi komite pengarah pengelolaan sampah (forum kerjasama) pemerintah daerah mencerminkan demografi populasi yurisdiksinya (ekonomi, gender, ras, budaya, dll.)?</t>
  </si>
  <si>
    <t>Apakah rapat komite pengarah pengelolaan sampah pemerintah (forum kerjasama) daerah bersifat publik dan dijadwalkan secara reguler?</t>
  </si>
  <si>
    <t>Apakah pemerintah daerah mendistribusikan informasi kepada publik tentang kinerja dan kemajuan sistem pengelolaan sampah, setidaknya tahunan?</t>
  </si>
  <si>
    <t>Apakah pemerintah daerah mensurvei opini warga yang tinggal di lingkungan sekitar fasilitas pengelolaan sampah dan pertemuan publik yang diusulkan?</t>
  </si>
  <si>
    <t>Apakah umpan balik pemangku kepentingan daerah menjadi sumber informasi untuk pemilihan lokasi, dan desain fasilitas pengelolaan sampah?</t>
  </si>
  <si>
    <t>Apakah pemerintah daerah menerima keluhan pengguna layanan pengelolaan sampah melalui lebih dari satu cara (misalnya, hotline, media sosial, tatap muka, atau kotak pengaduan fisik)?</t>
  </si>
  <si>
    <t>Apakah pemerintah daerah memiliki sistem untuk mencatat penerimaan, waktu, dan penyelesaian keluhan warga tentang kualitas layanan pengelolaan sampah?</t>
  </si>
  <si>
    <r>
      <t xml:space="preserve">Apakah pemerintah daerah melakukan survei periodik dengan sampel representatif </t>
    </r>
    <r>
      <rPr>
        <b/>
        <sz val="11"/>
        <color indexed="8"/>
        <rFont val="Gill Sans MT"/>
        <family val="2"/>
      </rPr>
      <t>non-rumah tangga</t>
    </r>
    <r>
      <rPr>
        <sz val="11"/>
        <color indexed="8"/>
        <rFont val="Gill Sans MT"/>
        <family val="2"/>
      </rPr>
      <t xml:space="preserve"> (misalnya, pemilik bisnis, institusi, dll.) tentang persepsi dan kepuasan mereka dengan layanan pengelolaan sampah (baik online, kuesioner, secara manual, dll.)?</t>
    </r>
  </si>
  <si>
    <r>
      <t xml:space="preserve">Apakah pemerintah daerah melakukan survei periodik dari sampel representatif </t>
    </r>
    <r>
      <rPr>
        <b/>
        <sz val="11"/>
        <color indexed="8"/>
        <rFont val="Gill Sans MT"/>
        <family val="2"/>
      </rPr>
      <t>warga</t>
    </r>
    <r>
      <rPr>
        <sz val="11"/>
        <color indexed="8"/>
        <rFont val="Gill Sans MT"/>
        <family val="2"/>
      </rPr>
      <t xml:space="preserve"> tentang persepsi dan kepuasan mereka dengan layanan pengelolaan sampah (baik online, kuesioner, secara manual, dll.)?</t>
    </r>
  </si>
  <si>
    <t>Apakah mayoritas wargal puas dengan layanan pengelolaan sampah daerah?</t>
  </si>
  <si>
    <t>Apakah pemerintah daerah telah membuat upaya khusus untuk meminta opini, dan menyediakan informasi kepada pengumpul sampah informal?</t>
  </si>
  <si>
    <r>
      <t xml:space="preserve">Apakah pemerintah daerah menyediakan informasi secara meluas tentang cara berpartisipasi dengan benar dalam layanan pengelolaan sampah (misalnya, frekuensi pengumpulan sampah, jadwal, lokasi </t>
    </r>
    <r>
      <rPr>
        <i/>
        <sz val="11"/>
        <color indexed="8"/>
        <rFont val="Gill Sans MT"/>
        <family val="2"/>
      </rPr>
      <t>drop-off</t>
    </r>
    <r>
      <rPr>
        <sz val="11"/>
        <color indexed="8"/>
        <rFont val="Gill Sans MT"/>
        <family val="2"/>
      </rPr>
      <t xml:space="preserve">, dll.)? </t>
    </r>
  </si>
  <si>
    <t>Apakah pemerintah daerah telah meyusun program komunikasinya (Perubahan Sosial Perilaku/Komunikasi Pendidikan Informasi) untuk pengelolaan sampah berdasarkan riset programatik SBC dengan orang-orang yang akan dijangkau?</t>
  </si>
  <si>
    <t>Apakah pemerintah daerah memiliki layanan untuk memberikan dukungan berkelanjutan bagi warga untuk melakukan perilaku yang diinginkan terkait dengan pengelolaan sampah (misalnya, hotline, pengingat teks, pemimpin komunitas, dll.)?</t>
  </si>
  <si>
    <t>Apakah pemerintah daerah meluncurkan kampanye informasi publik pengelolaan sampah untuk menginstruksikan warga tentang cara memisahkan dan mempersiapkan pewadahan semua jenis sampah dalam program pengumpulan pengelolaan sampah?</t>
  </si>
  <si>
    <t>Apakah upaya perubahan perilaku dan pendidikan lingkungan untuk sistem pengelolaan sampah menargetkan kelompok yang berdampak tinggi (misalnya, perempuan dan pemuda)?</t>
  </si>
  <si>
    <t>Apakah pemerintah daerah menggunakan beberapa saluran untuk menyebarluaskan informasi pengelolaan sampah kepada publik (misalnya, media sosial, situs web, media cetak, papan reklame, radio dan TV, forum/publik acara, penggiat lingkungan/kader, dan penjangkauan dari pintu ke pintu, dll.)?</t>
  </si>
  <si>
    <t>Apakah pemerintah daerah melakukan sosialisasi dan penjangkauan publik untuk menginformasikan perubahan dan konsekuensi dari regulasi/kebijakan pengelolaan sampah yang baru diterbitkan dan akan dijalankan?</t>
  </si>
  <si>
    <t>Apakah setiap strategi informasi publik pengelolaan sampah lokal telah mengidentifikasi audiens kunci, pesan, dan metode untuk menjangkau orang (saluran)?</t>
  </si>
  <si>
    <t>Apakah pemerintah daerah memadukan penegakan hukum pengelolaan sampah lokal dengan pesan positif dan pendidikan tentang mengikuti hukum pengelolaan sampah?</t>
  </si>
  <si>
    <t>Apakah strategi komunikasi pengelolaan sampah pemerintah daerah didukung dengan tindakan penegakan?</t>
  </si>
  <si>
    <t>Apakah data pemantauan dan penegakan pengelolaan sampah pemerintah daerah telah digunakan untuk menginformasikan perencanaan, dan peningkatan strategi komunikasi di masa depan?</t>
  </si>
  <si>
    <t>Apakah biaya (di luar penyampaian layanan) untuk biaya sistem pengelolaan sampah lainnya seperti pendidikan, komunikasi, penagihan, manajemen keluhan, penegakan, pelatihan staf, teknologi informasi, dan biaya dukungan sistem pengelolaan sampah lainnya telah diidentifikasi dalam rencana pengelolaan sampah lokal?</t>
  </si>
  <si>
    <t>Komponen</t>
  </si>
  <si>
    <t>Jumlah Pertanyaan Kriteria</t>
  </si>
  <si>
    <t xml:space="preserve">Jumlah Pertanyaan Dijawab "Ya" dan Divalidasi dengan Dokumen </t>
  </si>
  <si>
    <t>Skor SCIL</t>
  </si>
  <si>
    <t>Gol</t>
  </si>
  <si>
    <t>Perencanaan</t>
  </si>
  <si>
    <t xml:space="preserve">Kerangka Hukum dan Kebijakan </t>
  </si>
  <si>
    <t xml:space="preserve">Pengelolaan Keuangan </t>
  </si>
  <si>
    <t>Pemberian Layanan</t>
  </si>
  <si>
    <t>Sumber Daya Manusia</t>
  </si>
  <si>
    <t>Keterlibatan Masyarakat</t>
  </si>
  <si>
    <t>YA</t>
  </si>
  <si>
    <t>Score for each Sub-Criteria  Items                           1= Ya   0=Tidak</t>
  </si>
  <si>
    <t>Score for each Sub-Criteria  Items                           1= YA  0=TIDAK</t>
  </si>
  <si>
    <t>Kegiatan-kegiatan di masa depan untuk membangunpengumpulan dan/atau transfer yang efisien dan efektif untuk sampah tidak terpilah/residu, dan sampah terpilah/dapat didaur ulang  dijelaskan</t>
  </si>
  <si>
    <t>Skor Komponen:</t>
  </si>
  <si>
    <t>Skor Sub-Komponen</t>
  </si>
  <si>
    <t>Pertanyaan</t>
  </si>
  <si>
    <t>Skor  Kiterion</t>
  </si>
  <si>
    <t>#     "Ya"</t>
  </si>
  <si>
    <t>#    "Tidak"</t>
  </si>
  <si>
    <t>Apakah tindakan untuk penggunaan ulang sampah telah dianalisis dan dijelaskan dalam rencana pengelolaan sampah lokal?</t>
  </si>
  <si>
    <t>Kerangka hukum lokal mencerminkan regulasi dan kebijakan pengelolaan sampah nasional dan provinsi (daerah)</t>
  </si>
  <si>
    <t>Regulasi yang memberikan kewenangan kepada pemerintah daerah untuk secara efektif menerapkan sistem pengelolaan sampah yang ramah lingkungan dan ekonomis</t>
  </si>
  <si>
    <t>Komponen 2 - Kerangka Kebijakan dan Hukum: Komponen ini mengukur apakah regulasi dan kebijakan daerah mencerminkan tanggung jawab pemerintah daerah sesuai dengan persyaratan hukum, strategi, dan kebijakan nasional</t>
  </si>
  <si>
    <t>Spesifikasi operasional dasar untuk penanganan berbagai jenis sampah yang diwajibkan oleh regulasi</t>
  </si>
  <si>
    <t>Rencana pengelolaan sampah yang disetujui oleh pemerintah lokal</t>
  </si>
  <si>
    <t>Kerangka hukum yang menyatakan bahwa sistem pengelolaan sampah harus mengikuti hierarki "praktik terbaik" dalam pengelolaan material</t>
  </si>
  <si>
    <t>Kerangka hukum melarang tindakan/kegiatan yang mengganggu pengelolaan material sampah yang ramah lingkungan di bawah yurisdiksi pemerintah lokal</t>
  </si>
  <si>
    <t>Sub-komponen ini mengukur sejauh mana pemerintah daerah telah memenuhi kebutuhan pembiayaan untuk investasi pengelolaan sampah dan sumber pendanaan potensial untuk menutupi biaya pengelolaan sampah</t>
  </si>
  <si>
    <t>Sub-komponen ini menilai apakah anggaran pengelolaan sampah mampu menyediakan dana yang cukup untuk menutupi biaya kegiatan dan investasi pengelolaan sampah yang menjadi prioritas</t>
  </si>
  <si>
    <t xml:space="preserve"> Semua rumah tangga dan non rumah tangga memiliki akses pengumpulan sampah tidak terpilah/residu </t>
  </si>
  <si>
    <t>Sampah terpilah/dapat didaur ulang telah terkumpul dari rumah tangga dan non rumah tangga dengan cara yang ramah lingkungan</t>
  </si>
  <si>
    <t>Sampah yang dapat digunakan ulang, limbah konstruksi, dan limbah B3 telah terkumpul</t>
  </si>
  <si>
    <t>Sampah tidak terpilah/residu terkelola dengan cara ramah lingkungan dan ekonomis</t>
  </si>
  <si>
    <t>Apakah bagan organisasi pengelolaan sampah terbaru, akurat, dan mencerminkan kebutuhan staf</t>
  </si>
  <si>
    <t>Pekerja telah ditugaskan untuk menjalankan fungsi kunci pengelolaan sampah</t>
  </si>
  <si>
    <t>Pelaksanaan strategi secara efektif untuk perubahan prilaku dalam pengelolaan sampah</t>
  </si>
  <si>
    <t>Penjangkauan dan pelibatan masyarakat mengenai sistem pengelolaan sampah dilakukan secara inklusif dan teratur</t>
  </si>
  <si>
    <t>Jadwal pengumpulan, lokasi pembuangan, fasilitas pendauran-ulang, dan aturan pemilahan sampah dipublikasikan dan disebarluaskan</t>
  </si>
  <si>
    <t>Apakah jumlah sampah tidak terpilah/residu yang akan dikumpulkan setiap tahun selama periode perencanaan dijelaskan dalam rencana pengelolaan sampah lokal?</t>
  </si>
  <si>
    <t xml:space="preserve"> </t>
  </si>
  <si>
    <t>Indeks Kapasitas Layanan Persampahan oleh Pemerintah Daerah (SCIL) - Alat Penilaian</t>
  </si>
  <si>
    <t>Indikasi</t>
  </si>
  <si>
    <t>0% – 29%</t>
  </si>
  <si>
    <t>Telah terbangun kapasitas yang belum memadai</t>
  </si>
  <si>
    <t>30% – 49%</t>
  </si>
  <si>
    <t>Kapasitas memadai telah terbangun, tetapi masih membutuhkan jumlah yang besar</t>
  </si>
  <si>
    <t>50% – 69%</t>
  </si>
  <si>
    <t>Telah terbangun kapasitas di atas Kapasitas Dasar, tetapi masih membutuhkan kapasitas tambahan untuk memastikan sistem pengelolaan sampah yang baik dan efisien</t>
  </si>
  <si>
    <t>70% – 89%</t>
  </si>
  <si>
    <t>Kapasitas yang aman untuk mengoperasikan sistem yang baik, tetapi dapat menambah pengembangan kapasitas yang tersasar</t>
  </si>
  <si>
    <t>90% - 100%</t>
  </si>
  <si>
    <t>Praktik terbaik sedang diterapkan, dan hanya membutuhkan sedikit pengembangan kapasitas</t>
  </si>
  <si>
    <r>
      <rPr>
        <b/>
        <sz val="11"/>
        <color theme="1"/>
        <rFont val="Gill Sans MT"/>
        <family val="2"/>
      </rPr>
      <t>Sampah terpilah/dapat didaur</t>
    </r>
    <r>
      <rPr>
        <sz val="11"/>
        <color theme="1"/>
        <rFont val="Gill Sans MT"/>
        <family val="2"/>
      </rPr>
      <t xml:space="preserve"> </t>
    </r>
    <r>
      <rPr>
        <b/>
        <sz val="11"/>
        <color theme="1"/>
        <rFont val="Gill Sans MT"/>
        <family val="2"/>
      </rPr>
      <t>ulang</t>
    </r>
    <r>
      <rPr>
        <sz val="11"/>
        <color theme="1"/>
        <rFont val="Gill Sans MT"/>
        <family val="2"/>
      </rPr>
      <t xml:space="preserve"> telah terkumpul dari rumah tangga dan non rumah tangga dengan cara yang ramah lingkungan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</si>
</sst>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8" x14ac:knownFonts="1">
    <font>
      <sz val="11"/>
      <color theme="1"/>
      <name val="Calibri"/>
      <family val="2"/>
      <scheme val="minor"/>
    </font>
    <font>
      <sz val="8"/>
      <name val="Calibri"/>
      <family val="2"/>
    </font>
    <font>
      <sz val="11"/>
      <color indexed="8"/>
      <name val="Gill Sans MT"/>
      <family val="2"/>
    </font>
    <font>
      <b/>
      <sz val="11"/>
      <color indexed="8"/>
      <name val="Gill Sans MT"/>
      <family val="2"/>
    </font>
    <font>
      <sz val="11"/>
      <name val="Gill Sans MT"/>
      <family val="2"/>
    </font>
    <font>
      <i/>
      <sz val="11"/>
      <color indexed="8"/>
      <name val="Gill Sans MT"/>
      <family val="2"/>
    </font>
    <font>
      <b/>
      <sz val="11"/>
      <color theme="1"/>
      <name val="Calibri"/>
      <family val="2"/>
      <scheme val="minor"/>
    </font>
    <font>
      <b/>
      <sz val="14"/>
      <color theme="1"/>
      <name val="Calibri"/>
      <family val="2"/>
      <scheme val="minor"/>
    </font>
    <font>
      <sz val="11"/>
      <color rgb="FF000000"/>
      <name val="Calibri"/>
      <family val="2"/>
      <scheme val="minor"/>
    </font>
    <font>
      <sz val="11"/>
      <color rgb="FF000000"/>
      <name val="Gill Sans MT"/>
      <family val="2"/>
    </font>
    <font>
      <sz val="11"/>
      <color theme="1"/>
      <name val="Gill Sans MT"/>
      <family val="2"/>
    </font>
    <font>
      <b/>
      <sz val="12"/>
      <color rgb="FFFFFFFF"/>
      <name val="Gill Sans MT"/>
      <family val="2"/>
    </font>
    <font>
      <b/>
      <sz val="11"/>
      <color theme="1"/>
      <name val="Gill Sans MT"/>
      <family val="2"/>
    </font>
    <font>
      <sz val="12"/>
      <color rgb="FF000000"/>
      <name val="Gill Sans MT"/>
      <family val="2"/>
    </font>
    <font>
      <b/>
      <sz val="12"/>
      <color theme="1"/>
      <name val="Gill Sans MT"/>
      <family val="2"/>
    </font>
    <font>
      <sz val="12"/>
      <color rgb="FFFFFFFF"/>
      <name val="Gill Sans MT"/>
      <family val="2"/>
    </font>
    <font>
      <b/>
      <sz val="16"/>
      <color theme="1"/>
      <name val="Gill Sans MT"/>
      <family val="2"/>
    </font>
    <font>
      <b/>
      <sz val="18"/>
      <color theme="1"/>
      <name val="Gill Sans MT"/>
      <family val="2"/>
    </font>
    <font>
      <b/>
      <sz val="14"/>
      <color theme="1"/>
      <name val="Gill Sans MT"/>
      <family val="2"/>
    </font>
    <font>
      <sz val="18"/>
      <color theme="1"/>
      <name val="Gill Sans MT"/>
      <family val="2"/>
    </font>
    <font>
      <b/>
      <sz val="11"/>
      <color rgb="FF000000"/>
      <name val="Gill Sans MT"/>
      <family val="2"/>
    </font>
    <font>
      <sz val="10"/>
      <color theme="1"/>
      <name val="Gill Sans MT"/>
      <family val="2"/>
    </font>
    <font>
      <sz val="24"/>
      <color rgb="FF222222"/>
      <name val="Gill Sans MT"/>
      <family val="2"/>
    </font>
    <font>
      <b/>
      <sz val="16"/>
      <color rgb="FF002060"/>
      <name val="Gill Sans MT"/>
      <family val="2"/>
    </font>
    <font>
      <b/>
      <sz val="11"/>
      <color rgb="FF000000"/>
      <name val="Calibri"/>
      <family val="2"/>
      <scheme val="minor"/>
    </font>
    <font>
      <sz val="14"/>
      <color theme="1"/>
      <name val="Calibri"/>
      <family val="2"/>
      <scheme val="minor"/>
    </font>
    <font>
      <sz val="12"/>
      <name val="Gill Sans MT"/>
      <family val="2"/>
    </font>
    <font>
      <b/>
      <sz val="11"/>
      <color rgb="FFFFFFFF"/>
      <name val="Gill Sans MT"/>
      <family val="2"/>
    </font>
  </fonts>
  <fills count="14">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2F6C"/>
        <bgColor indexed="64"/>
      </patternFill>
    </fill>
    <fill>
      <patternFill patternType="solid">
        <fgColor rgb="FFD9D9D9"/>
        <bgColor indexed="64"/>
      </patternFill>
    </fill>
    <fill>
      <patternFill patternType="solid">
        <fgColor theme="0"/>
        <bgColor indexed="64"/>
      </patternFill>
    </fill>
    <fill>
      <patternFill patternType="solid">
        <fgColor auto="1"/>
        <bgColor theme="0"/>
      </patternFill>
    </fill>
    <fill>
      <patternFill patternType="gray125">
        <fgColor rgb="FF7F7F7F"/>
        <bgColor rgb="FFF9F9F9"/>
      </patternFill>
    </fill>
    <fill>
      <patternFill patternType="solid">
        <fgColor rgb="FFFAE2D4"/>
        <bgColor indexed="64"/>
      </patternFill>
    </fill>
    <fill>
      <patternFill patternType="solid">
        <fgColor rgb="FFF8CBAD"/>
        <bgColor indexed="64"/>
      </patternFill>
    </fill>
    <fill>
      <patternFill patternType="solid">
        <fgColor rgb="FFD9E1F2"/>
        <bgColor indexed="64"/>
      </patternFill>
    </fill>
    <fill>
      <patternFill patternType="solid">
        <fgColor rgb="FFABBCDC"/>
        <bgColor indexed="64"/>
      </patternFill>
    </fill>
    <fill>
      <patternFill patternType="gray0625"/>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style="thick">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style="thin">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indexed="64"/>
      </bottom>
      <diagonal/>
    </border>
    <border>
      <left/>
      <right style="thin">
        <color indexed="64"/>
      </right>
      <top style="medium">
        <color rgb="FF000000"/>
      </top>
      <bottom style="thin">
        <color indexed="64"/>
      </bottom>
      <diagonal/>
    </border>
    <border>
      <left style="thin">
        <color indexed="64"/>
      </left>
      <right style="medium">
        <color indexed="64"/>
      </right>
      <top style="medium">
        <color rgb="FF000000"/>
      </top>
      <bottom/>
      <diagonal/>
    </border>
    <border>
      <left style="medium">
        <color indexed="64"/>
      </left>
      <right style="medium">
        <color rgb="FF000000"/>
      </right>
      <top/>
      <bottom style="thin">
        <color indexed="64"/>
      </bottom>
      <diagonal/>
    </border>
    <border>
      <left style="medium">
        <color rgb="FF000000"/>
      </left>
      <right/>
      <top/>
      <bottom/>
      <diagonal/>
    </border>
    <border>
      <left style="medium">
        <color rgb="FF000000"/>
      </left>
      <right style="medium">
        <color rgb="FF000000"/>
      </right>
      <top style="thin">
        <color indexed="64"/>
      </top>
      <bottom/>
      <diagonal/>
    </border>
    <border>
      <left style="medium">
        <color rgb="FF000000"/>
      </left>
      <right/>
      <top/>
      <bottom style="thin">
        <color indexed="64"/>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right style="medium">
        <color rgb="FF000000"/>
      </right>
      <top style="thin">
        <color indexed="64"/>
      </top>
      <bottom/>
      <diagonal/>
    </border>
    <border>
      <left style="medium">
        <color indexed="64"/>
      </left>
      <right style="medium">
        <color rgb="FF000000"/>
      </right>
      <top style="thin">
        <color indexed="64"/>
      </top>
      <bottom/>
      <diagonal/>
    </border>
    <border>
      <left style="medium">
        <color indexed="64"/>
      </left>
      <right style="medium">
        <color rgb="FF000000"/>
      </right>
      <top/>
      <bottom/>
      <diagonal/>
    </border>
    <border>
      <left/>
      <right style="medium">
        <color rgb="FF000000"/>
      </right>
      <top style="medium">
        <color indexed="64"/>
      </top>
      <bottom style="thin">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indexed="64"/>
      </right>
      <top style="medium">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right style="medium">
        <color rgb="FF000000"/>
      </right>
      <top/>
      <bottom style="thin">
        <color indexed="64"/>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medium">
        <color rgb="FF000000"/>
      </top>
      <bottom style="thin">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style="medium">
        <color indexed="64"/>
      </top>
      <bottom style="thin">
        <color indexed="64"/>
      </bottom>
      <diagonal/>
    </border>
    <border>
      <left style="thin">
        <color indexed="64"/>
      </left>
      <right style="thin">
        <color indexed="64"/>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indexed="64"/>
      </top>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medium">
        <color rgb="FF000000"/>
      </right>
      <top style="thin">
        <color indexed="64"/>
      </top>
      <bottom style="medium">
        <color rgb="FF000000"/>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right style="medium">
        <color rgb="FF000000"/>
      </right>
      <top/>
      <bottom style="medium">
        <color rgb="FF000000"/>
      </bottom>
      <diagonal/>
    </border>
    <border>
      <left style="thin">
        <color indexed="64"/>
      </left>
      <right style="medium">
        <color rgb="FF000000"/>
      </right>
      <top/>
      <bottom style="medium">
        <color indexed="64"/>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medium">
        <color rgb="FF000000"/>
      </left>
      <right style="medium">
        <color rgb="FF000000"/>
      </right>
      <top style="thin">
        <color indexed="64"/>
      </top>
      <bottom style="medium">
        <color rgb="FF000000"/>
      </bottom>
      <diagonal/>
    </border>
    <border>
      <left style="medium">
        <color rgb="FF000000"/>
      </left>
      <right/>
      <top style="thin">
        <color indexed="64"/>
      </top>
      <bottom style="medium">
        <color rgb="FF000000"/>
      </bottom>
      <diagonal/>
    </border>
    <border>
      <left style="medium">
        <color rgb="FF000000"/>
      </left>
      <right/>
      <top style="medium">
        <color indexed="64"/>
      </top>
      <bottom style="thin">
        <color indexed="64"/>
      </bottom>
      <diagonal/>
    </border>
    <border>
      <left/>
      <right style="thin">
        <color indexed="64"/>
      </right>
      <top style="medium">
        <color rgb="FF000000"/>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style="thin">
        <color indexed="64"/>
      </bottom>
      <diagonal/>
    </border>
    <border>
      <left/>
      <right style="thin">
        <color indexed="64"/>
      </right>
      <top style="medium">
        <color rgb="FF000000"/>
      </top>
      <bottom/>
      <diagonal/>
    </border>
    <border>
      <left style="thin">
        <color indexed="64"/>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diagonal/>
    </border>
    <border>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indexed="64"/>
      </left>
      <right style="medium">
        <color indexed="64"/>
      </right>
      <top style="medium">
        <color rgb="FF000000"/>
      </top>
      <bottom/>
      <diagonal/>
    </border>
    <border>
      <left style="medium">
        <color rgb="FF000000"/>
      </left>
      <right style="thin">
        <color indexed="64"/>
      </right>
      <top/>
      <bottom style="thin">
        <color indexed="64"/>
      </bottom>
      <diagonal/>
    </border>
    <border>
      <left style="medium">
        <color rgb="FF000000"/>
      </left>
      <right style="medium">
        <color indexed="64"/>
      </right>
      <top style="thin">
        <color indexed="64"/>
      </top>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rgb="FF000000"/>
      </right>
      <top/>
      <bottom style="medium">
        <color indexed="64"/>
      </bottom>
      <diagonal/>
    </border>
    <border>
      <left style="medium">
        <color rgb="FF000000"/>
      </left>
      <right/>
      <top style="thin">
        <color indexed="64"/>
      </top>
      <bottom style="medium">
        <color indexed="64"/>
      </bottom>
      <diagonal/>
    </border>
    <border>
      <left style="thin">
        <color indexed="64"/>
      </left>
      <right style="medium">
        <color indexed="64"/>
      </right>
      <top/>
      <bottom style="medium">
        <color rgb="FF000000"/>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medium">
        <color rgb="FF000000"/>
      </left>
      <right style="medium">
        <color indexed="64"/>
      </right>
      <top style="medium">
        <color indexed="64"/>
      </top>
      <bottom/>
      <diagonal/>
    </border>
    <border>
      <left style="thick">
        <color indexed="64"/>
      </left>
      <right/>
      <top/>
      <bottom/>
      <diagonal/>
    </border>
    <border>
      <left style="medium">
        <color indexed="64"/>
      </left>
      <right/>
      <top/>
      <bottom style="thin">
        <color indexed="64"/>
      </bottom>
      <diagonal/>
    </border>
    <border>
      <left/>
      <right style="thin">
        <color indexed="64"/>
      </right>
      <top style="thin">
        <color indexed="64"/>
      </top>
      <bottom style="thick">
        <color indexed="64"/>
      </bottom>
      <diagonal/>
    </border>
    <border>
      <left style="medium">
        <color indexed="64"/>
      </left>
      <right style="medium">
        <color indexed="64"/>
      </right>
      <top/>
      <bottom style="thick">
        <color indexed="64"/>
      </bottom>
      <diagonal/>
    </border>
    <border>
      <left style="thin">
        <color indexed="64"/>
      </left>
      <right/>
      <top style="medium">
        <color rgb="FF000000"/>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medium">
        <color indexed="64"/>
      </left>
      <right/>
      <top style="thin">
        <color theme="0"/>
      </top>
      <bottom style="medium">
        <color indexed="64"/>
      </bottom>
      <diagonal/>
    </border>
    <border>
      <left style="medium">
        <color indexed="64"/>
      </left>
      <right/>
      <top style="thin">
        <color theme="0"/>
      </top>
      <bottom style="thin">
        <color theme="0"/>
      </bottom>
      <diagonal/>
    </border>
    <border>
      <left style="medium">
        <color indexed="64"/>
      </left>
      <right/>
      <top style="medium">
        <color indexed="64"/>
      </top>
      <bottom style="thin">
        <color theme="0"/>
      </bottom>
      <diagonal/>
    </border>
    <border>
      <left style="thin">
        <color theme="0"/>
      </left>
      <right style="thin">
        <color theme="0"/>
      </right>
      <top style="medium">
        <color indexed="64"/>
      </top>
      <bottom/>
      <diagonal/>
    </border>
    <border>
      <left/>
      <right/>
      <top style="thick">
        <color indexed="64"/>
      </top>
      <bottom style="thick">
        <color indexed="64"/>
      </bottom>
      <diagonal/>
    </border>
    <border>
      <left style="thin">
        <color indexed="64"/>
      </left>
      <right style="medium">
        <color indexed="64"/>
      </right>
      <top style="medium">
        <color rgb="FF000000"/>
      </top>
      <bottom style="medium">
        <color indexed="64"/>
      </bottom>
      <diagonal/>
    </border>
  </borders>
  <cellStyleXfs count="1">
    <xf numFmtId="0" fontId="0" fillId="0" borderId="0"/>
  </cellStyleXfs>
  <cellXfs count="865">
    <xf numFmtId="0" fontId="0" fillId="0" borderId="0" xfId="0"/>
    <xf numFmtId="0" fontId="0" fillId="0" borderId="0" xfId="0" applyAlignment="1">
      <alignment wrapText="1"/>
    </xf>
    <xf numFmtId="0" fontId="6" fillId="0" borderId="0" xfId="0" applyFont="1" applyAlignment="1">
      <alignment wrapText="1"/>
    </xf>
    <xf numFmtId="0" fontId="7" fillId="0" borderId="1" xfId="0" applyFont="1" applyBorder="1" applyAlignment="1">
      <alignment wrapText="1"/>
    </xf>
    <xf numFmtId="0" fontId="0" fillId="0" borderId="1" xfId="0" applyBorder="1" applyAlignment="1">
      <alignment wrapText="1"/>
    </xf>
    <xf numFmtId="0" fontId="7" fillId="0" borderId="87" xfId="0" applyFont="1" applyBorder="1" applyAlignment="1">
      <alignment wrapText="1"/>
    </xf>
    <xf numFmtId="0" fontId="0" fillId="0" borderId="87" xfId="0" applyBorder="1" applyAlignment="1">
      <alignment wrapText="1"/>
    </xf>
    <xf numFmtId="0" fontId="0" fillId="2" borderId="1" xfId="0" applyFill="1" applyBorder="1" applyAlignment="1">
      <alignment wrapText="1"/>
    </xf>
    <xf numFmtId="0" fontId="0" fillId="2" borderId="1" xfId="0" applyFill="1" applyBorder="1"/>
    <xf numFmtId="0" fontId="0" fillId="2" borderId="0" xfId="0" applyFill="1"/>
    <xf numFmtId="0" fontId="7" fillId="0" borderId="2" xfId="0" applyFont="1" applyBorder="1" applyAlignment="1">
      <alignment wrapText="1"/>
    </xf>
    <xf numFmtId="0" fontId="0" fillId="2" borderId="2" xfId="0" applyFill="1" applyBorder="1" applyAlignment="1">
      <alignment wrapText="1"/>
    </xf>
    <xf numFmtId="0" fontId="0" fillId="0" borderId="1" xfId="0" applyBorder="1" applyAlignment="1">
      <alignment horizontal="left" wrapText="1" indent="2"/>
    </xf>
    <xf numFmtId="0" fontId="0" fillId="2" borderId="1" xfId="0" applyFill="1" applyBorder="1" applyAlignment="1">
      <alignment horizontal="left" wrapText="1" indent="2"/>
    </xf>
    <xf numFmtId="0" fontId="0" fillId="0" borderId="0" xfId="0" applyAlignment="1">
      <alignment horizontal="left" wrapText="1" indent="2"/>
    </xf>
    <xf numFmtId="0" fontId="0" fillId="0" borderId="2" xfId="0" applyBorder="1" applyAlignment="1">
      <alignment horizontal="left" wrapText="1" indent="2"/>
    </xf>
    <xf numFmtId="0" fontId="0" fillId="2" borderId="87" xfId="0" applyFill="1" applyBorder="1" applyAlignment="1">
      <alignment horizontal="center" vertical="center" wrapText="1"/>
    </xf>
    <xf numFmtId="0" fontId="0" fillId="0" borderId="88"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vertical="center" wrapText="1"/>
    </xf>
    <xf numFmtId="0" fontId="8" fillId="0" borderId="1" xfId="0" applyFont="1" applyBorder="1" applyAlignment="1">
      <alignment horizontal="left" wrapText="1" indent="2"/>
    </xf>
    <xf numFmtId="0" fontId="0" fillId="0" borderId="1" xfId="0" applyBorder="1" applyAlignment="1">
      <alignment horizontal="center" wrapText="1"/>
    </xf>
    <xf numFmtId="0" fontId="0" fillId="0" borderId="1" xfId="0" applyBorder="1" applyAlignment="1">
      <alignment horizontal="center" vertical="center" wrapText="1"/>
    </xf>
    <xf numFmtId="0" fontId="8" fillId="0" borderId="1" xfId="0" applyFont="1" applyBorder="1" applyAlignment="1">
      <alignment horizontal="center" wrapText="1"/>
    </xf>
    <xf numFmtId="0" fontId="9" fillId="0" borderId="0" xfId="0" applyFont="1" applyAlignment="1">
      <alignment wrapText="1"/>
    </xf>
    <xf numFmtId="0" fontId="0" fillId="0" borderId="0" xfId="0" applyAlignment="1">
      <alignment horizontal="center"/>
    </xf>
    <xf numFmtId="0" fontId="0" fillId="0" borderId="0" xfId="0" applyAlignment="1">
      <alignment horizontal="left" wrapText="1"/>
    </xf>
    <xf numFmtId="0" fontId="10" fillId="3" borderId="0" xfId="0" applyFont="1" applyFill="1"/>
    <xf numFmtId="0" fontId="10" fillId="0" borderId="0" xfId="0" applyFont="1"/>
    <xf numFmtId="0" fontId="11" fillId="4" borderId="7" xfId="0" applyFont="1" applyFill="1" applyBorder="1" applyAlignment="1">
      <alignment horizontal="center" vertical="center" wrapText="1"/>
    </xf>
    <xf numFmtId="0" fontId="11" fillId="4" borderId="9" xfId="0" applyFont="1" applyFill="1" applyBorder="1" applyAlignment="1">
      <alignment vertical="center"/>
    </xf>
    <xf numFmtId="9" fontId="14" fillId="0" borderId="11" xfId="0" applyNumberFormat="1" applyFont="1" applyBorder="1" applyAlignment="1">
      <alignment horizontal="center" vertical="center" wrapText="1"/>
    </xf>
    <xf numFmtId="0" fontId="15" fillId="4" borderId="9" xfId="0" applyFont="1" applyFill="1" applyBorder="1" applyAlignment="1">
      <alignment vertical="center"/>
    </xf>
    <xf numFmtId="0" fontId="10" fillId="0" borderId="89" xfId="0" applyFont="1" applyBorder="1"/>
    <xf numFmtId="0" fontId="17" fillId="0" borderId="90" xfId="0" applyFont="1" applyBorder="1" applyAlignment="1">
      <alignment horizontal="right"/>
    </xf>
    <xf numFmtId="1" fontId="17" fillId="0" borderId="90" xfId="0" applyNumberFormat="1" applyFont="1" applyBorder="1"/>
    <xf numFmtId="0" fontId="17" fillId="0" borderId="90" xfId="0" applyFont="1" applyBorder="1"/>
    <xf numFmtId="0" fontId="18" fillId="0" borderId="1" xfId="0" applyFont="1" applyBorder="1" applyAlignment="1">
      <alignment wrapText="1"/>
    </xf>
    <xf numFmtId="0" fontId="18" fillId="0" borderId="2" xfId="0" applyFont="1" applyBorder="1" applyAlignment="1">
      <alignment wrapText="1"/>
    </xf>
    <xf numFmtId="0" fontId="18" fillId="0" borderId="91" xfId="0" applyFont="1" applyBorder="1" applyAlignment="1" applyProtection="1">
      <alignment wrapText="1"/>
      <protection locked="0"/>
    </xf>
    <xf numFmtId="0" fontId="18" fillId="0" borderId="11" xfId="0" applyFont="1" applyBorder="1" applyAlignment="1" applyProtection="1">
      <alignment textRotation="90" wrapText="1"/>
      <protection locked="0"/>
    </xf>
    <xf numFmtId="0" fontId="18" fillId="0" borderId="89" xfId="0" applyFont="1" applyBorder="1" applyAlignment="1" applyProtection="1">
      <alignment wrapText="1"/>
      <protection locked="0"/>
    </xf>
    <xf numFmtId="0" fontId="18" fillId="0" borderId="11" xfId="0" applyFont="1" applyBorder="1" applyAlignment="1" applyProtection="1">
      <alignment horizontal="center" textRotation="90" wrapText="1"/>
      <protection locked="0"/>
    </xf>
    <xf numFmtId="0" fontId="18" fillId="0" borderId="92" xfId="0" applyFont="1" applyBorder="1" applyAlignment="1" applyProtection="1">
      <alignment wrapText="1"/>
      <protection locked="0"/>
    </xf>
    <xf numFmtId="0" fontId="18" fillId="0" borderId="16" xfId="0" applyFont="1" applyBorder="1" applyAlignment="1" applyProtection="1">
      <alignment wrapText="1"/>
      <protection locked="0"/>
    </xf>
    <xf numFmtId="0" fontId="18" fillId="0" borderId="17" xfId="0" applyFont="1" applyBorder="1" applyAlignment="1" applyProtection="1">
      <alignment wrapText="1"/>
      <protection locked="0"/>
    </xf>
    <xf numFmtId="0" fontId="18" fillId="0" borderId="18" xfId="0" applyFont="1" applyBorder="1" applyAlignment="1">
      <alignment wrapText="1"/>
    </xf>
    <xf numFmtId="0" fontId="18" fillId="0" borderId="0" xfId="0" applyFont="1" applyAlignment="1">
      <alignment wrapText="1"/>
    </xf>
    <xf numFmtId="0" fontId="18" fillId="0" borderId="8" xfId="0" applyFont="1" applyBorder="1" applyAlignment="1">
      <alignment wrapText="1"/>
    </xf>
    <xf numFmtId="0" fontId="18" fillId="0" borderId="11" xfId="0" applyFont="1" applyBorder="1" applyAlignment="1">
      <alignment wrapText="1"/>
    </xf>
    <xf numFmtId="0" fontId="18" fillId="0" borderId="89" xfId="0" applyFont="1" applyBorder="1" applyAlignment="1">
      <alignment wrapText="1"/>
    </xf>
    <xf numFmtId="0" fontId="10" fillId="0" borderId="0" xfId="0" applyFont="1" applyAlignment="1">
      <alignment wrapText="1"/>
    </xf>
    <xf numFmtId="0" fontId="10" fillId="0" borderId="11" xfId="0" applyFont="1" applyBorder="1" applyAlignment="1" applyProtection="1">
      <alignment horizontal="center" vertical="center" wrapText="1"/>
      <protection locked="0"/>
    </xf>
    <xf numFmtId="0" fontId="10" fillId="0" borderId="93" xfId="0" applyFont="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94" xfId="0" applyFont="1" applyBorder="1" applyAlignment="1" applyProtection="1">
      <alignment horizontal="left" wrapText="1" indent="2"/>
      <protection locked="0"/>
    </xf>
    <xf numFmtId="1" fontId="10" fillId="0" borderId="95" xfId="0" applyNumberFormat="1" applyFont="1" applyBorder="1" applyAlignment="1" applyProtection="1">
      <alignment horizontal="center" vertical="center" wrapText="1"/>
      <protection locked="0"/>
    </xf>
    <xf numFmtId="1" fontId="10" fillId="0" borderId="96" xfId="0" applyNumberFormat="1" applyFont="1" applyBorder="1" applyAlignment="1" applyProtection="1">
      <alignment horizontal="center" vertical="center" wrapText="1"/>
      <protection locked="0"/>
    </xf>
    <xf numFmtId="0" fontId="10" fillId="0" borderId="97" xfId="0" applyFont="1" applyBorder="1" applyAlignment="1" applyProtection="1">
      <alignment horizontal="center" vertical="center" wrapText="1"/>
      <protection locked="0"/>
    </xf>
    <xf numFmtId="1" fontId="18" fillId="0" borderId="19" xfId="0" applyNumberFormat="1" applyFont="1" applyBorder="1" applyAlignment="1">
      <alignment vertical="center" wrapText="1"/>
    </xf>
    <xf numFmtId="1" fontId="10" fillId="0" borderId="100" xfId="0" applyNumberFormat="1" applyFont="1" applyBorder="1" applyAlignment="1">
      <alignment horizontal="center" wrapText="1"/>
    </xf>
    <xf numFmtId="1" fontId="10" fillId="0" borderId="100" xfId="0" applyNumberFormat="1" applyFont="1" applyBorder="1" applyAlignment="1">
      <alignment horizontal="center" vertical="center" wrapText="1"/>
    </xf>
    <xf numFmtId="0" fontId="18" fillId="0" borderId="94" xfId="0" applyFont="1" applyBorder="1" applyAlignment="1">
      <alignment wrapText="1"/>
    </xf>
    <xf numFmtId="0" fontId="10" fillId="0" borderId="20" xfId="0" applyFont="1" applyBorder="1" applyAlignment="1" applyProtection="1">
      <alignment horizontal="center" wrapText="1"/>
      <protection locked="0"/>
    </xf>
    <xf numFmtId="0" fontId="10" fillId="0" borderId="101" xfId="0" applyFont="1" applyBorder="1" applyAlignment="1" applyProtection="1">
      <alignment horizontal="left" wrapText="1" indent="2"/>
      <protection locked="0"/>
    </xf>
    <xf numFmtId="0" fontId="10" fillId="0" borderId="21" xfId="0" applyFont="1" applyBorder="1" applyAlignment="1" applyProtection="1">
      <alignment horizontal="center" vertical="center" wrapText="1"/>
      <protection locked="0"/>
    </xf>
    <xf numFmtId="1" fontId="10" fillId="0" borderId="20" xfId="0" applyNumberFormat="1" applyFont="1" applyBorder="1" applyAlignment="1">
      <alignment horizontal="center" wrapText="1"/>
    </xf>
    <xf numFmtId="1" fontId="10" fillId="0" borderId="102" xfId="0" applyNumberFormat="1" applyFont="1" applyBorder="1" applyAlignment="1">
      <alignment horizontal="center" vertical="center" wrapText="1"/>
    </xf>
    <xf numFmtId="0" fontId="10" fillId="0" borderId="103" xfId="0" applyFont="1" applyBorder="1" applyAlignment="1">
      <alignment wrapText="1"/>
    </xf>
    <xf numFmtId="0" fontId="10" fillId="0" borderId="22" xfId="0" applyFont="1" applyBorder="1" applyAlignment="1" applyProtection="1">
      <alignment horizontal="center" wrapText="1"/>
      <protection locked="0"/>
    </xf>
    <xf numFmtId="0" fontId="10" fillId="0" borderId="104" xfId="0" applyFont="1" applyBorder="1" applyAlignment="1" applyProtection="1">
      <alignment horizontal="left" wrapText="1" indent="2"/>
      <protection locked="0"/>
    </xf>
    <xf numFmtId="1" fontId="10" fillId="0" borderId="23" xfId="0" applyNumberFormat="1" applyFont="1" applyBorder="1" applyAlignment="1" applyProtection="1">
      <alignment horizontal="center" vertical="center" wrapText="1"/>
      <protection locked="0"/>
    </xf>
    <xf numFmtId="1" fontId="10" fillId="0" borderId="25" xfId="0" applyNumberFormat="1" applyFont="1" applyBorder="1" applyAlignment="1">
      <alignment horizontal="center" wrapText="1"/>
    </xf>
    <xf numFmtId="1" fontId="10" fillId="0" borderId="24" xfId="0" applyNumberFormat="1" applyFont="1" applyBorder="1" applyAlignment="1">
      <alignment horizontal="center" vertical="center" wrapText="1"/>
    </xf>
    <xf numFmtId="0" fontId="10" fillId="0" borderId="106" xfId="0" applyFont="1" applyBorder="1" applyAlignment="1">
      <alignment wrapText="1"/>
    </xf>
    <xf numFmtId="0" fontId="10" fillId="0" borderId="26" xfId="0" applyFont="1" applyBorder="1" applyAlignment="1" applyProtection="1">
      <alignment horizontal="center" wrapText="1"/>
      <protection locked="0"/>
    </xf>
    <xf numFmtId="0" fontId="10" fillId="0" borderId="107" xfId="0" applyFont="1" applyBorder="1" applyAlignment="1" applyProtection="1">
      <alignment horizontal="left" wrapText="1" indent="2"/>
      <protection locked="0"/>
    </xf>
    <xf numFmtId="1" fontId="10" fillId="0" borderId="27" xfId="0" applyNumberFormat="1"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1" fontId="10" fillId="0" borderId="26" xfId="0" applyNumberFormat="1" applyFont="1" applyBorder="1" applyAlignment="1">
      <alignment horizontal="center" wrapText="1"/>
    </xf>
    <xf numFmtId="1" fontId="10" fillId="0" borderId="28" xfId="0" applyNumberFormat="1" applyFont="1" applyBorder="1" applyAlignment="1">
      <alignment horizontal="center" vertical="center" wrapText="1"/>
    </xf>
    <xf numFmtId="0" fontId="10" fillId="0" borderId="99" xfId="0" applyFont="1" applyBorder="1" applyAlignment="1">
      <alignment wrapText="1"/>
    </xf>
    <xf numFmtId="0" fontId="10" fillId="0" borderId="8" xfId="0" applyFont="1" applyBorder="1" applyAlignment="1" applyProtection="1">
      <alignment horizontal="center" wrapText="1"/>
      <protection locked="0"/>
    </xf>
    <xf numFmtId="0" fontId="9" fillId="0" borderId="101" xfId="0" applyFont="1" applyBorder="1" applyAlignment="1" applyProtection="1">
      <alignment horizontal="left" vertical="center" wrapText="1" indent="2"/>
      <protection locked="0"/>
    </xf>
    <xf numFmtId="0" fontId="18" fillId="0" borderId="103" xfId="0" applyFont="1" applyBorder="1" applyAlignment="1">
      <alignment wrapText="1"/>
    </xf>
    <xf numFmtId="0" fontId="9" fillId="0" borderId="104" xfId="0" applyFont="1" applyBorder="1" applyAlignment="1" applyProtection="1">
      <alignment horizontal="left" vertical="center" wrapText="1" indent="2"/>
      <protection locked="0"/>
    </xf>
    <xf numFmtId="0" fontId="18" fillId="0" borderId="106" xfId="0" applyFont="1" applyBorder="1" applyAlignment="1">
      <alignment wrapText="1"/>
    </xf>
    <xf numFmtId="0" fontId="9" fillId="0" borderId="107" xfId="0" applyFont="1" applyBorder="1" applyAlignment="1" applyProtection="1">
      <alignment horizontal="left" vertical="center" wrapText="1" indent="2"/>
      <protection locked="0"/>
    </xf>
    <xf numFmtId="0" fontId="10" fillId="0" borderId="110" xfId="0" applyFont="1" applyBorder="1" applyAlignment="1" applyProtection="1">
      <alignment horizontal="left" wrapText="1" indent="2"/>
      <protection locked="0"/>
    </xf>
    <xf numFmtId="1" fontId="10" fillId="0" borderId="31" xfId="0" applyNumberFormat="1" applyFont="1" applyBorder="1" applyAlignment="1" applyProtection="1">
      <alignment horizontal="center" vertical="center" wrapText="1"/>
      <protection locked="0"/>
    </xf>
    <xf numFmtId="0" fontId="10" fillId="0" borderId="111"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1" fontId="10" fillId="0" borderId="19" xfId="0" applyNumberFormat="1" applyFont="1" applyBorder="1" applyAlignment="1">
      <alignment horizontal="center" vertical="center" wrapText="1"/>
    </xf>
    <xf numFmtId="0" fontId="10" fillId="0" borderId="112" xfId="0" applyFont="1" applyBorder="1" applyAlignment="1">
      <alignment wrapText="1"/>
    </xf>
    <xf numFmtId="0" fontId="10" fillId="0" borderId="113" xfId="0" applyFont="1" applyBorder="1" applyAlignment="1" applyProtection="1">
      <alignment horizontal="left" wrapText="1" indent="2"/>
      <protection locked="0"/>
    </xf>
    <xf numFmtId="1" fontId="10" fillId="0" borderId="32" xfId="0" applyNumberFormat="1" applyFont="1" applyBorder="1" applyAlignment="1" applyProtection="1">
      <alignment horizontal="center" vertical="center" wrapText="1"/>
      <protection locked="0"/>
    </xf>
    <xf numFmtId="1" fontId="10" fillId="0" borderId="34" xfId="0" applyNumberFormat="1" applyFont="1" applyBorder="1" applyAlignment="1">
      <alignment horizontal="center" vertical="center" wrapText="1"/>
    </xf>
    <xf numFmtId="0" fontId="10" fillId="0" borderId="115" xfId="0" applyFont="1" applyBorder="1" applyAlignment="1">
      <alignment wrapText="1"/>
    </xf>
    <xf numFmtId="0" fontId="10" fillId="0" borderId="116" xfId="0" applyFont="1" applyBorder="1" applyAlignment="1" applyProtection="1">
      <alignment horizontal="left" wrapText="1" indent="2"/>
      <protection locked="0"/>
    </xf>
    <xf numFmtId="1" fontId="10" fillId="0" borderId="35" xfId="0" applyNumberFormat="1" applyFont="1" applyBorder="1" applyAlignment="1" applyProtection="1">
      <alignment horizontal="center" vertical="center" wrapText="1"/>
      <protection locked="0"/>
    </xf>
    <xf numFmtId="1" fontId="10" fillId="0" borderId="36" xfId="0" applyNumberFormat="1" applyFont="1" applyBorder="1" applyAlignment="1">
      <alignment horizontal="center" vertical="center" wrapText="1"/>
    </xf>
    <xf numFmtId="0" fontId="10" fillId="0" borderId="94" xfId="0" applyFont="1" applyBorder="1" applyAlignment="1">
      <alignment wrapText="1"/>
    </xf>
    <xf numFmtId="0" fontId="10" fillId="0" borderId="11" xfId="0" applyFont="1" applyBorder="1" applyAlignment="1" applyProtection="1">
      <alignment horizontal="center" wrapText="1"/>
      <protection locked="0"/>
    </xf>
    <xf numFmtId="1" fontId="10" fillId="0" borderId="20" xfId="0" applyNumberFormat="1" applyFont="1" applyBorder="1" applyAlignment="1" applyProtection="1">
      <alignment horizontal="center" wrapText="1"/>
      <protection locked="0"/>
    </xf>
    <xf numFmtId="1" fontId="10" fillId="0" borderId="102" xfId="0" applyNumberFormat="1" applyFont="1" applyBorder="1" applyAlignment="1" applyProtection="1">
      <alignment horizontal="center" vertical="center" wrapText="1"/>
      <protection locked="0"/>
    </xf>
    <xf numFmtId="1" fontId="10" fillId="0" borderId="119" xfId="0" applyNumberFormat="1" applyFont="1" applyBorder="1" applyAlignment="1">
      <alignment horizontal="center" vertical="center" wrapText="1"/>
    </xf>
    <xf numFmtId="0" fontId="10" fillId="0" borderId="103" xfId="0" applyFont="1" applyBorder="1" applyAlignment="1" applyProtection="1">
      <alignment wrapText="1"/>
      <protection locked="0"/>
    </xf>
    <xf numFmtId="0" fontId="9" fillId="0" borderId="107" xfId="0" applyFont="1" applyBorder="1" applyAlignment="1" applyProtection="1">
      <alignment horizontal="left" wrapText="1" indent="2"/>
      <protection locked="0"/>
    </xf>
    <xf numFmtId="0" fontId="10" fillId="0" borderId="103" xfId="0" applyFont="1" applyBorder="1" applyAlignment="1" applyProtection="1">
      <alignment horizontal="left" wrapText="1" indent="2"/>
      <protection locked="0"/>
    </xf>
    <xf numFmtId="1" fontId="18" fillId="0" borderId="20" xfId="0" applyNumberFormat="1" applyFont="1" applyBorder="1" applyAlignment="1">
      <alignment vertical="center" wrapText="1"/>
    </xf>
    <xf numFmtId="0" fontId="10" fillId="0" borderId="28" xfId="0" applyFont="1" applyBorder="1" applyAlignment="1" applyProtection="1">
      <alignment horizontal="center" wrapText="1"/>
      <protection locked="0"/>
    </xf>
    <xf numFmtId="0" fontId="10" fillId="0" borderId="106" xfId="0" applyFont="1" applyBorder="1" applyAlignment="1" applyProtection="1">
      <alignment horizontal="left" wrapText="1" indent="2"/>
      <protection locked="0"/>
    </xf>
    <xf numFmtId="0" fontId="10" fillId="0" borderId="99" xfId="0" applyFont="1" applyBorder="1" applyAlignment="1" applyProtection="1">
      <alignment horizontal="left" wrapText="1" indent="2"/>
      <protection locked="0"/>
    </xf>
    <xf numFmtId="0" fontId="10" fillId="0" borderId="120" xfId="0" applyFont="1" applyBorder="1" applyAlignment="1" applyProtection="1">
      <alignment horizontal="left" wrapText="1" indent="2"/>
      <protection locked="0"/>
    </xf>
    <xf numFmtId="1" fontId="10" fillId="0" borderId="37" xfId="0" applyNumberFormat="1" applyFont="1" applyBorder="1" applyAlignment="1" applyProtection="1">
      <alignment horizontal="center" vertical="center" wrapText="1"/>
      <protection locked="0"/>
    </xf>
    <xf numFmtId="1" fontId="10" fillId="0" borderId="38" xfId="0" applyNumberFormat="1" applyFont="1" applyBorder="1" applyAlignment="1" applyProtection="1">
      <alignment horizontal="center" vertical="center" wrapText="1"/>
      <protection locked="0"/>
    </xf>
    <xf numFmtId="0" fontId="10" fillId="0" borderId="121" xfId="0" applyFont="1" applyBorder="1" applyAlignment="1" applyProtection="1">
      <alignment horizontal="center" vertical="center" wrapText="1"/>
      <protection locked="0"/>
    </xf>
    <xf numFmtId="1" fontId="10" fillId="0" borderId="11" xfId="0" applyNumberFormat="1" applyFont="1" applyBorder="1" applyAlignment="1">
      <alignment horizontal="center" wrapText="1"/>
    </xf>
    <xf numFmtId="1" fontId="10" fillId="0" borderId="40" xfId="0" applyNumberFormat="1" applyFont="1" applyBorder="1" applyAlignment="1">
      <alignment horizontal="center" vertical="center" wrapText="1"/>
    </xf>
    <xf numFmtId="1" fontId="10" fillId="0" borderId="121" xfId="0" applyNumberFormat="1" applyFont="1" applyBorder="1" applyAlignment="1">
      <alignment horizontal="center" vertical="center" wrapText="1"/>
    </xf>
    <xf numFmtId="0" fontId="10" fillId="0" borderId="122" xfId="0" applyFont="1" applyBorder="1" applyAlignment="1">
      <alignment wrapText="1"/>
    </xf>
    <xf numFmtId="0" fontId="10" fillId="0" borderId="1" xfId="0" applyFont="1" applyBorder="1"/>
    <xf numFmtId="0" fontId="10" fillId="0" borderId="2" xfId="0" applyFont="1" applyBorder="1"/>
    <xf numFmtId="0" fontId="10" fillId="0" borderId="123" xfId="0" applyFont="1" applyBorder="1"/>
    <xf numFmtId="0" fontId="10" fillId="0" borderId="124" xfId="0" applyFont="1" applyBorder="1"/>
    <xf numFmtId="0" fontId="10" fillId="0" borderId="125" xfId="0" applyFont="1" applyBorder="1"/>
    <xf numFmtId="0" fontId="10" fillId="0" borderId="125" xfId="0" applyFont="1" applyBorder="1" applyAlignment="1">
      <alignment horizontal="center"/>
    </xf>
    <xf numFmtId="0" fontId="10" fillId="0" borderId="124" xfId="0" applyFont="1" applyBorder="1" applyAlignment="1">
      <alignment horizontal="left"/>
    </xf>
    <xf numFmtId="1" fontId="10" fillId="0" borderId="126" xfId="0" applyNumberFormat="1" applyFont="1" applyBorder="1" applyAlignment="1">
      <alignment vertical="center" wrapText="1"/>
    </xf>
    <xf numFmtId="1" fontId="10" fillId="0" borderId="127" xfId="0" applyNumberFormat="1" applyFont="1" applyBorder="1" applyAlignment="1">
      <alignment vertical="center" wrapText="1"/>
    </xf>
    <xf numFmtId="0" fontId="10" fillId="0" borderId="123" xfId="0" applyFont="1" applyBorder="1" applyAlignment="1">
      <alignment horizontal="center" vertical="center" wrapText="1"/>
    </xf>
    <xf numFmtId="1" fontId="10" fillId="0" borderId="123" xfId="0" applyNumberFormat="1" applyFont="1" applyBorder="1" applyAlignment="1">
      <alignment vertical="center" wrapText="1"/>
    </xf>
    <xf numFmtId="0" fontId="10" fillId="0" borderId="0" xfId="0" applyFont="1" applyAlignment="1">
      <alignment horizontal="center"/>
    </xf>
    <xf numFmtId="0" fontId="12" fillId="0" borderId="11" xfId="0" applyFont="1" applyBorder="1" applyAlignment="1">
      <alignment wrapText="1"/>
    </xf>
    <xf numFmtId="49" fontId="10" fillId="0" borderId="43" xfId="0" applyNumberFormat="1" applyFont="1" applyBorder="1" applyAlignment="1">
      <alignment wrapText="1"/>
    </xf>
    <xf numFmtId="1" fontId="10" fillId="0" borderId="42" xfId="0" applyNumberFormat="1" applyFont="1" applyBorder="1" applyAlignment="1">
      <alignment wrapText="1"/>
    </xf>
    <xf numFmtId="1" fontId="10" fillId="0" borderId="43" xfId="0" applyNumberFormat="1" applyFont="1" applyBorder="1" applyAlignment="1">
      <alignment wrapText="1"/>
    </xf>
    <xf numFmtId="9" fontId="10" fillId="0" borderId="44" xfId="0" applyNumberFormat="1" applyFont="1" applyBorder="1" applyAlignment="1">
      <alignment wrapText="1"/>
    </xf>
    <xf numFmtId="49" fontId="10" fillId="0" borderId="1" xfId="0" applyNumberFormat="1" applyFont="1" applyBorder="1" applyAlignment="1">
      <alignment wrapText="1"/>
    </xf>
    <xf numFmtId="1" fontId="10" fillId="0" borderId="1" xfId="0" applyNumberFormat="1" applyFont="1" applyBorder="1" applyAlignment="1">
      <alignment wrapText="1"/>
    </xf>
    <xf numFmtId="9" fontId="10" fillId="0" borderId="46" xfId="0" applyNumberFormat="1" applyFont="1" applyBorder="1" applyAlignment="1">
      <alignment wrapText="1"/>
    </xf>
    <xf numFmtId="49" fontId="10" fillId="0" borderId="3" xfId="0" applyNumberFormat="1" applyFont="1" applyBorder="1" applyAlignment="1">
      <alignment wrapText="1"/>
    </xf>
    <xf numFmtId="1" fontId="10" fillId="0" borderId="3" xfId="0" applyNumberFormat="1" applyFont="1" applyBorder="1" applyAlignment="1">
      <alignment wrapText="1"/>
    </xf>
    <xf numFmtId="49" fontId="10" fillId="0" borderId="47" xfId="0" applyNumberFormat="1" applyFont="1" applyBorder="1" applyAlignment="1">
      <alignment wrapText="1"/>
    </xf>
    <xf numFmtId="1" fontId="10" fillId="0" borderId="47" xfId="0" applyNumberFormat="1" applyFont="1" applyBorder="1" applyAlignment="1">
      <alignment wrapText="1"/>
    </xf>
    <xf numFmtId="9" fontId="10" fillId="0" borderId="48" xfId="0" applyNumberFormat="1" applyFont="1" applyBorder="1" applyAlignment="1">
      <alignment wrapText="1"/>
    </xf>
    <xf numFmtId="49" fontId="10" fillId="0" borderId="42" xfId="0" applyNumberFormat="1" applyFont="1" applyBorder="1" applyAlignment="1">
      <alignment wrapText="1"/>
    </xf>
    <xf numFmtId="9" fontId="10" fillId="0" borderId="49" xfId="0" applyNumberFormat="1" applyFont="1" applyBorder="1" applyAlignment="1">
      <alignment wrapText="1"/>
    </xf>
    <xf numFmtId="0" fontId="10" fillId="0" borderId="40" xfId="0" applyFont="1" applyBorder="1"/>
    <xf numFmtId="1" fontId="10" fillId="0" borderId="41" xfId="0" applyNumberFormat="1" applyFont="1" applyBorder="1"/>
    <xf numFmtId="0" fontId="10" fillId="0" borderId="38" xfId="0" applyFont="1" applyBorder="1"/>
    <xf numFmtId="0" fontId="16" fillId="0" borderId="90" xfId="0" applyFont="1" applyBorder="1" applyAlignment="1">
      <alignment horizontal="left" wrapText="1"/>
    </xf>
    <xf numFmtId="0" fontId="19" fillId="0" borderId="89" xfId="0" applyFont="1" applyBorder="1" applyAlignment="1">
      <alignment wrapText="1"/>
    </xf>
    <xf numFmtId="0" fontId="17" fillId="0" borderId="90" xfId="0" applyFont="1" applyBorder="1" applyAlignment="1">
      <alignment horizontal="right" wrapText="1"/>
    </xf>
    <xf numFmtId="1" fontId="17" fillId="0" borderId="90" xfId="0" applyNumberFormat="1" applyFont="1" applyBorder="1" applyAlignment="1">
      <alignment wrapText="1"/>
    </xf>
    <xf numFmtId="0" fontId="17" fillId="0" borderId="90" xfId="0" applyFont="1" applyBorder="1" applyAlignment="1">
      <alignment wrapText="1"/>
    </xf>
    <xf numFmtId="0" fontId="17" fillId="5" borderId="90" xfId="0" applyFont="1" applyFill="1" applyBorder="1" applyAlignment="1">
      <alignment wrapText="1"/>
    </xf>
    <xf numFmtId="0" fontId="18" fillId="0" borderId="2" xfId="0" applyFont="1" applyBorder="1" applyAlignment="1">
      <alignment textRotation="90" wrapText="1"/>
    </xf>
    <xf numFmtId="0" fontId="18" fillId="0" borderId="98" xfId="0" applyFont="1" applyBorder="1" applyAlignment="1">
      <alignment wrapText="1"/>
    </xf>
    <xf numFmtId="0" fontId="18" fillId="0" borderId="0" xfId="0" applyFont="1" applyAlignment="1">
      <alignment horizontal="center" textRotation="90" wrapText="1"/>
    </xf>
    <xf numFmtId="0" fontId="18" fillId="0" borderId="16" xfId="0" applyFont="1" applyBorder="1" applyAlignment="1">
      <alignment horizontal="center" textRotation="90" wrapText="1"/>
    </xf>
    <xf numFmtId="1" fontId="18" fillId="0" borderId="4" xfId="0" applyNumberFormat="1" applyFont="1" applyBorder="1" applyAlignment="1">
      <alignment wrapText="1"/>
    </xf>
    <xf numFmtId="1" fontId="18" fillId="0" borderId="17" xfId="0" applyNumberFormat="1" applyFont="1" applyBorder="1" applyAlignment="1">
      <alignment wrapText="1"/>
    </xf>
    <xf numFmtId="0" fontId="18" fillId="0" borderId="93" xfId="0" applyFont="1" applyBorder="1" applyAlignment="1">
      <alignment wrapText="1"/>
    </xf>
    <xf numFmtId="0" fontId="18" fillId="0" borderId="129" xfId="0" applyFont="1" applyBorder="1" applyAlignment="1">
      <alignment wrapText="1"/>
    </xf>
    <xf numFmtId="0" fontId="18" fillId="0" borderId="6" xfId="0" applyFont="1" applyBorder="1" applyAlignment="1">
      <alignment wrapText="1"/>
    </xf>
    <xf numFmtId="1" fontId="10" fillId="0" borderId="1" xfId="0" applyNumberFormat="1"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Border="1" applyAlignment="1">
      <alignment wrapText="1"/>
    </xf>
    <xf numFmtId="1" fontId="10" fillId="0" borderId="47" xfId="0" applyNumberFormat="1" applyFont="1" applyBorder="1" applyAlignment="1">
      <alignment horizontal="center" vertical="center" wrapText="1"/>
    </xf>
    <xf numFmtId="0" fontId="10" fillId="0" borderId="13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wrapText="1"/>
    </xf>
    <xf numFmtId="1" fontId="10" fillId="0" borderId="43"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20" xfId="0" applyFont="1" applyBorder="1" applyAlignment="1">
      <alignment wrapText="1"/>
    </xf>
    <xf numFmtId="0" fontId="10" fillId="0" borderId="21" xfId="0" applyFont="1" applyBorder="1" applyAlignment="1">
      <alignment wrapText="1"/>
    </xf>
    <xf numFmtId="0" fontId="10" fillId="0" borderId="0" xfId="0" applyFont="1" applyAlignment="1">
      <alignment horizontal="center" wrapText="1"/>
    </xf>
    <xf numFmtId="1" fontId="10" fillId="0" borderId="5" xfId="0" applyNumberFormat="1" applyFont="1" applyBorder="1" applyAlignment="1">
      <alignment horizontal="center" vertical="center" wrapText="1"/>
    </xf>
    <xf numFmtId="0" fontId="10" fillId="0" borderId="7" xfId="0" applyFont="1" applyBorder="1" applyAlignment="1">
      <alignment wrapText="1"/>
    </xf>
    <xf numFmtId="0" fontId="10" fillId="0" borderId="14" xfId="0" applyFont="1" applyBorder="1" applyAlignment="1">
      <alignment wrapText="1"/>
    </xf>
    <xf numFmtId="0" fontId="10" fillId="0" borderId="1" xfId="0" applyFont="1" applyBorder="1" applyAlignment="1">
      <alignment horizontal="center" vertical="center" wrapText="1"/>
    </xf>
    <xf numFmtId="0" fontId="10" fillId="0" borderId="22" xfId="0" applyFont="1" applyBorder="1" applyAlignment="1">
      <alignment wrapText="1"/>
    </xf>
    <xf numFmtId="1" fontId="10" fillId="0" borderId="3" xfId="0" applyNumberFormat="1" applyFont="1" applyBorder="1" applyAlignment="1">
      <alignment horizontal="center" vertical="center" wrapText="1"/>
    </xf>
    <xf numFmtId="0" fontId="10" fillId="0" borderId="99" xfId="0" applyFont="1" applyBorder="1" applyAlignment="1">
      <alignment horizontal="center" vertical="center" wrapText="1"/>
    </xf>
    <xf numFmtId="0" fontId="10" fillId="0" borderId="10" xfId="0" applyFont="1" applyBorder="1" applyAlignment="1">
      <alignment wrapText="1"/>
    </xf>
    <xf numFmtId="1" fontId="18" fillId="0" borderId="7" xfId="0" applyNumberFormat="1" applyFont="1" applyBorder="1" applyAlignment="1">
      <alignment vertical="center" wrapText="1"/>
    </xf>
    <xf numFmtId="1" fontId="10" fillId="0" borderId="50" xfId="0" applyNumberFormat="1" applyFont="1" applyBorder="1" applyAlignment="1">
      <alignment horizontal="center" vertical="center" wrapText="1"/>
    </xf>
    <xf numFmtId="0" fontId="10" fillId="0" borderId="51" xfId="0" applyFont="1" applyBorder="1" applyAlignment="1">
      <alignment horizontal="center" vertical="center" wrapText="1"/>
    </xf>
    <xf numFmtId="0" fontId="10" fillId="0" borderId="19" xfId="0" applyFont="1" applyBorder="1" applyAlignment="1">
      <alignment wrapText="1"/>
    </xf>
    <xf numFmtId="1" fontId="10" fillId="0" borderId="51" xfId="0" applyNumberFormat="1" applyFont="1" applyBorder="1" applyAlignment="1">
      <alignment horizontal="center" vertical="center" wrapText="1"/>
    </xf>
    <xf numFmtId="1" fontId="10" fillId="0" borderId="117" xfId="0" applyNumberFormat="1" applyFont="1" applyBorder="1" applyAlignment="1">
      <alignment horizontal="center" vertical="center" wrapText="1"/>
    </xf>
    <xf numFmtId="0" fontId="10" fillId="0" borderId="2" xfId="0" applyFont="1" applyBorder="1" applyAlignment="1">
      <alignment horizontal="center" vertical="center" wrapText="1"/>
    </xf>
    <xf numFmtId="1" fontId="18" fillId="0" borderId="25" xfId="0" applyNumberFormat="1" applyFont="1" applyBorder="1" applyAlignment="1">
      <alignment vertical="center" wrapText="1"/>
    </xf>
    <xf numFmtId="0" fontId="10" fillId="0" borderId="24"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1" fontId="10" fillId="0" borderId="132" xfId="0" applyNumberFormat="1" applyFont="1" applyBorder="1" applyAlignment="1">
      <alignment vertical="center" wrapText="1"/>
    </xf>
    <xf numFmtId="0" fontId="10" fillId="0" borderId="52" xfId="0" applyFont="1" applyBorder="1" applyAlignment="1">
      <alignment wrapText="1"/>
    </xf>
    <xf numFmtId="1" fontId="18" fillId="0" borderId="26" xfId="0" applyNumberFormat="1" applyFont="1" applyBorder="1" applyAlignment="1">
      <alignment vertical="center" wrapText="1"/>
    </xf>
    <xf numFmtId="1" fontId="10" fillId="0" borderId="34" xfId="0" applyNumberFormat="1" applyFont="1" applyBorder="1" applyAlignment="1">
      <alignment vertical="center" wrapText="1"/>
    </xf>
    <xf numFmtId="1" fontId="10" fillId="0" borderId="26" xfId="0" applyNumberFormat="1" applyFont="1" applyBorder="1" applyAlignment="1">
      <alignment vertical="center" wrapText="1"/>
    </xf>
    <xf numFmtId="0" fontId="10" fillId="0" borderId="0" xfId="0" applyFont="1" applyAlignment="1">
      <alignment horizontal="center" vertical="center" wrapText="1"/>
    </xf>
    <xf numFmtId="1" fontId="10" fillId="0" borderId="0" xfId="0" applyNumberFormat="1" applyFont="1" applyAlignment="1">
      <alignment wrapText="1"/>
    </xf>
    <xf numFmtId="0" fontId="12" fillId="0" borderId="0" xfId="0" applyFont="1" applyAlignment="1">
      <alignment wrapText="1"/>
    </xf>
    <xf numFmtId="0" fontId="10" fillId="0" borderId="0" xfId="0" applyFont="1" applyAlignment="1">
      <alignment horizontal="left" vertical="center" wrapText="1"/>
    </xf>
    <xf numFmtId="0" fontId="10" fillId="0" borderId="11" xfId="0" applyFont="1" applyBorder="1" applyAlignment="1">
      <alignment wrapText="1"/>
    </xf>
    <xf numFmtId="0" fontId="12" fillId="0" borderId="8" xfId="0" applyFont="1" applyBorder="1" applyAlignment="1">
      <alignment wrapText="1"/>
    </xf>
    <xf numFmtId="0" fontId="12" fillId="0" borderId="53" xfId="0" applyFont="1" applyBorder="1" applyAlignment="1">
      <alignment wrapText="1"/>
    </xf>
    <xf numFmtId="0" fontId="12" fillId="0" borderId="42" xfId="0" applyFont="1" applyBorder="1" applyAlignment="1">
      <alignment wrapText="1"/>
    </xf>
    <xf numFmtId="0" fontId="12" fillId="0" borderId="44" xfId="0" applyFont="1" applyBorder="1" applyAlignment="1">
      <alignment wrapText="1"/>
    </xf>
    <xf numFmtId="49" fontId="10" fillId="0" borderId="54" xfId="0" applyNumberFormat="1" applyFont="1" applyBorder="1" applyAlignment="1">
      <alignment wrapText="1"/>
    </xf>
    <xf numFmtId="0" fontId="10" fillId="0" borderId="35" xfId="0" applyFont="1" applyBorder="1" applyAlignment="1">
      <alignment vertical="top" wrapText="1"/>
    </xf>
    <xf numFmtId="49" fontId="10" fillId="0" borderId="5" xfId="0" applyNumberFormat="1" applyFont="1" applyBorder="1" applyAlignment="1">
      <alignment wrapText="1"/>
    </xf>
    <xf numFmtId="1" fontId="10" fillId="0" borderId="5" xfId="0" applyNumberFormat="1" applyFont="1" applyBorder="1" applyAlignment="1">
      <alignment wrapText="1"/>
    </xf>
    <xf numFmtId="9" fontId="10" fillId="0" borderId="55" xfId="0" applyNumberFormat="1" applyFont="1" applyBorder="1" applyAlignment="1">
      <alignment wrapText="1"/>
    </xf>
    <xf numFmtId="0" fontId="10" fillId="0" borderId="23" xfId="0" applyFont="1" applyBorder="1" applyAlignment="1">
      <alignment vertical="top" wrapText="1"/>
    </xf>
    <xf numFmtId="0" fontId="10" fillId="0" borderId="23" xfId="0" applyFont="1" applyBorder="1" applyAlignment="1">
      <alignment wrapText="1"/>
    </xf>
    <xf numFmtId="9" fontId="10" fillId="2" borderId="45" xfId="0" applyNumberFormat="1" applyFont="1" applyFill="1" applyBorder="1" applyAlignment="1">
      <alignment wrapText="1"/>
    </xf>
    <xf numFmtId="0" fontId="10" fillId="0" borderId="39" xfId="0" applyFont="1" applyBorder="1" applyAlignment="1">
      <alignment wrapText="1"/>
    </xf>
    <xf numFmtId="0" fontId="10" fillId="0" borderId="40" xfId="0" applyFont="1" applyBorder="1" applyAlignment="1">
      <alignment vertical="top" wrapText="1"/>
    </xf>
    <xf numFmtId="49" fontId="10" fillId="0" borderId="40" xfId="0" applyNumberFormat="1" applyFont="1" applyBorder="1" applyAlignment="1">
      <alignment wrapText="1"/>
    </xf>
    <xf numFmtId="1" fontId="10" fillId="0" borderId="56" xfId="0" applyNumberFormat="1" applyFont="1" applyBorder="1" applyAlignment="1">
      <alignment wrapText="1"/>
    </xf>
    <xf numFmtId="1" fontId="10" fillId="0" borderId="41" xfId="0" applyNumberFormat="1" applyFont="1" applyBorder="1" applyAlignment="1">
      <alignment wrapText="1"/>
    </xf>
    <xf numFmtId="0" fontId="10" fillId="0" borderId="57" xfId="0" applyFont="1" applyBorder="1" applyAlignment="1">
      <alignment wrapText="1"/>
    </xf>
    <xf numFmtId="0" fontId="12" fillId="0" borderId="0" xfId="0" quotePrefix="1" applyFont="1" applyAlignment="1">
      <alignment wrapText="1"/>
    </xf>
    <xf numFmtId="49" fontId="10" fillId="0" borderId="41" xfId="0" applyNumberFormat="1" applyFont="1" applyBorder="1" applyAlignment="1">
      <alignment wrapText="1"/>
    </xf>
    <xf numFmtId="0" fontId="10" fillId="0" borderId="90" xfId="0" applyFont="1" applyBorder="1"/>
    <xf numFmtId="0" fontId="17" fillId="0" borderId="129" xfId="0" applyFont="1" applyBorder="1"/>
    <xf numFmtId="0" fontId="18" fillId="0" borderId="133" xfId="0" applyFont="1" applyBorder="1" applyAlignment="1">
      <alignment wrapText="1"/>
    </xf>
    <xf numFmtId="0" fontId="18" fillId="0" borderId="120" xfId="0" applyFont="1" applyBorder="1" applyAlignment="1">
      <alignment wrapText="1"/>
    </xf>
    <xf numFmtId="0" fontId="18" fillId="0" borderId="40" xfId="0" applyFont="1" applyBorder="1" applyAlignment="1">
      <alignment textRotation="90" wrapText="1"/>
    </xf>
    <xf numFmtId="0" fontId="18" fillId="0" borderId="134" xfId="0" applyFont="1" applyBorder="1" applyAlignment="1">
      <alignment wrapText="1"/>
    </xf>
    <xf numFmtId="0" fontId="18" fillId="0" borderId="135" xfId="0" applyFont="1" applyBorder="1" applyAlignment="1">
      <alignment wrapText="1"/>
    </xf>
    <xf numFmtId="0" fontId="10" fillId="0" borderId="36" xfId="0" applyFont="1" applyBorder="1" applyAlignment="1">
      <alignment horizontal="center" vertical="center" wrapText="1"/>
    </xf>
    <xf numFmtId="0" fontId="9" fillId="0" borderId="35" xfId="0" applyFont="1" applyBorder="1" applyAlignment="1">
      <alignment horizontal="center" vertical="center" wrapText="1"/>
    </xf>
    <xf numFmtId="0" fontId="10" fillId="0" borderId="58" xfId="0" applyFont="1" applyBorder="1" applyAlignment="1">
      <alignment horizontal="center" vertical="center" wrapText="1"/>
    </xf>
    <xf numFmtId="1" fontId="18" fillId="0" borderId="59" xfId="0" applyNumberFormat="1" applyFont="1" applyBorder="1" applyAlignment="1">
      <alignment vertical="center" wrapText="1"/>
    </xf>
    <xf numFmtId="1" fontId="10" fillId="0" borderId="20" xfId="0" applyNumberFormat="1" applyFont="1" applyBorder="1" applyAlignment="1">
      <alignment horizontal="center" vertical="center" wrapText="1"/>
    </xf>
    <xf numFmtId="1" fontId="10" fillId="0" borderId="116" xfId="0" applyNumberFormat="1" applyFont="1" applyBorder="1" applyAlignment="1">
      <alignment horizontal="center" vertical="center" wrapText="1"/>
    </xf>
    <xf numFmtId="0" fontId="10" fillId="0" borderId="116" xfId="0" applyFont="1" applyBorder="1" applyAlignment="1">
      <alignment wrapText="1"/>
    </xf>
    <xf numFmtId="0" fontId="10" fillId="0" borderId="24" xfId="0" applyFont="1" applyBorder="1" applyAlignment="1">
      <alignment horizontal="center" vertical="center" wrapText="1"/>
    </xf>
    <xf numFmtId="0" fontId="9" fillId="0" borderId="106" xfId="0" applyFont="1" applyBorder="1" applyAlignment="1">
      <alignment horizontal="left" vertical="center" wrapText="1" indent="2"/>
    </xf>
    <xf numFmtId="0" fontId="9" fillId="0" borderId="23" xfId="0" applyFont="1" applyBorder="1" applyAlignment="1">
      <alignment horizontal="center" vertical="center" wrapText="1"/>
    </xf>
    <xf numFmtId="1" fontId="10" fillId="0" borderId="21" xfId="0" applyNumberFormat="1" applyFont="1" applyBorder="1" applyAlignment="1">
      <alignment horizontal="center" vertical="center" wrapText="1"/>
    </xf>
    <xf numFmtId="0" fontId="10" fillId="0" borderId="104" xfId="0" applyFont="1" applyBorder="1" applyAlignment="1">
      <alignment horizontal="center" vertical="center" wrapText="1"/>
    </xf>
    <xf numFmtId="0" fontId="10" fillId="0" borderId="104" xfId="0" applyFont="1" applyBorder="1" applyAlignment="1">
      <alignment wrapText="1"/>
    </xf>
    <xf numFmtId="0" fontId="9" fillId="0" borderId="106" xfId="0" applyFont="1" applyBorder="1" applyAlignment="1">
      <alignment horizontal="left" wrapText="1" indent="2"/>
    </xf>
    <xf numFmtId="0" fontId="21" fillId="0" borderId="23" xfId="0" applyFont="1" applyBorder="1" applyAlignment="1">
      <alignment horizontal="center" vertical="center" wrapText="1"/>
    </xf>
    <xf numFmtId="0" fontId="10" fillId="0" borderId="99" xfId="0" applyFont="1" applyBorder="1" applyAlignment="1">
      <alignment horizontal="left" wrapText="1" indent="2"/>
    </xf>
    <xf numFmtId="0" fontId="21" fillId="0" borderId="27"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28" xfId="0" applyFont="1" applyBorder="1" applyAlignment="1">
      <alignment horizontal="center" vertical="center" wrapText="1"/>
    </xf>
    <xf numFmtId="1" fontId="10" fillId="0" borderId="15" xfId="0" applyNumberFormat="1" applyFont="1" applyBorder="1" applyAlignment="1">
      <alignment horizontal="center" vertical="center" wrapText="1"/>
    </xf>
    <xf numFmtId="0" fontId="10" fillId="0" borderId="107" xfId="0" applyFont="1" applyBorder="1" applyAlignment="1">
      <alignment horizontal="center" vertical="center" wrapText="1"/>
    </xf>
    <xf numFmtId="0" fontId="10" fillId="0" borderId="107" xfId="0" applyFont="1" applyBorder="1" applyAlignment="1">
      <alignment wrapText="1"/>
    </xf>
    <xf numFmtId="0" fontId="9" fillId="0" borderId="103" xfId="0" applyFont="1" applyBorder="1" applyAlignment="1">
      <alignment horizontal="left" vertical="center" wrapText="1" indent="2"/>
    </xf>
    <xf numFmtId="0" fontId="21" fillId="0" borderId="95" xfId="0" applyFont="1" applyBorder="1" applyAlignment="1">
      <alignment horizontal="center" vertical="center" wrapText="1"/>
    </xf>
    <xf numFmtId="0" fontId="10" fillId="0" borderId="136" xfId="0" applyFont="1" applyBorder="1" applyAlignment="1">
      <alignment horizontal="center" vertical="center" wrapText="1"/>
    </xf>
    <xf numFmtId="0" fontId="10" fillId="0" borderId="102" xfId="0" applyFont="1" applyBorder="1" applyAlignment="1">
      <alignment horizontal="center" vertical="center" wrapText="1"/>
    </xf>
    <xf numFmtId="1" fontId="10" fillId="0" borderId="101" xfId="0" applyNumberFormat="1" applyFont="1" applyBorder="1" applyAlignment="1">
      <alignment horizontal="center" vertical="center" wrapText="1"/>
    </xf>
    <xf numFmtId="0" fontId="10" fillId="0" borderId="101" xfId="0" applyFont="1" applyBorder="1" applyAlignment="1">
      <alignment wrapText="1"/>
    </xf>
    <xf numFmtId="0" fontId="10" fillId="0" borderId="106" xfId="0" applyFont="1" applyBorder="1" applyAlignment="1">
      <alignment horizontal="left" wrapText="1" indent="2"/>
    </xf>
    <xf numFmtId="0" fontId="10" fillId="0" borderId="137" xfId="0" applyFont="1" applyBorder="1" applyAlignment="1">
      <alignment horizontal="left" vertical="center" wrapText="1" indent="2"/>
    </xf>
    <xf numFmtId="0" fontId="10" fillId="0" borderId="138" xfId="0" applyFont="1" applyBorder="1" applyAlignment="1">
      <alignment horizontal="left" vertical="center" wrapText="1" indent="2"/>
    </xf>
    <xf numFmtId="0" fontId="21"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01" xfId="0" applyFont="1" applyBorder="1" applyAlignment="1">
      <alignment horizontal="left" vertical="center" wrapText="1" indent="2"/>
    </xf>
    <xf numFmtId="0" fontId="9" fillId="0" borderId="95" xfId="0" applyFont="1" applyBorder="1" applyAlignment="1">
      <alignment horizontal="center" vertical="center" wrapText="1"/>
    </xf>
    <xf numFmtId="1" fontId="10" fillId="0" borderId="110" xfId="0" applyNumberFormat="1" applyFont="1" applyBorder="1" applyAlignment="1">
      <alignment horizontal="center" vertical="center" wrapText="1"/>
    </xf>
    <xf numFmtId="0" fontId="10" fillId="0" borderId="59" xfId="0" applyFont="1" applyBorder="1" applyAlignment="1">
      <alignment wrapText="1"/>
    </xf>
    <xf numFmtId="0" fontId="10" fillId="0" borderId="10" xfId="0" applyFont="1" applyBorder="1" applyAlignment="1">
      <alignment horizontal="center" vertical="center" wrapText="1"/>
    </xf>
    <xf numFmtId="0" fontId="10" fillId="0" borderId="139" xfId="0" applyFont="1" applyBorder="1" applyAlignment="1">
      <alignment horizontal="left" vertical="center" wrapText="1" indent="2"/>
    </xf>
    <xf numFmtId="0" fontId="9" fillId="0" borderId="16"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64" xfId="0" applyFont="1" applyBorder="1" applyAlignment="1">
      <alignment wrapText="1"/>
    </xf>
    <xf numFmtId="0" fontId="9" fillId="0" borderId="27"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62" xfId="0" applyFont="1" applyBorder="1" applyAlignment="1">
      <alignment wrapText="1"/>
    </xf>
    <xf numFmtId="0" fontId="9" fillId="0" borderId="20" xfId="0" applyFont="1" applyBorder="1" applyAlignment="1">
      <alignment horizontal="center" vertical="center" wrapText="1"/>
    </xf>
    <xf numFmtId="1" fontId="10" fillId="0" borderId="8" xfId="0" applyNumberFormat="1" applyFont="1" applyBorder="1" applyAlignment="1">
      <alignment horizontal="center" vertical="center" wrapText="1"/>
    </xf>
    <xf numFmtId="0" fontId="9" fillId="0" borderId="25" xfId="0" applyFont="1" applyBorder="1" applyAlignment="1">
      <alignment horizontal="center" vertical="center" wrapText="1"/>
    </xf>
    <xf numFmtId="1" fontId="10" fillId="0" borderId="25" xfId="0" applyNumberFormat="1" applyFont="1" applyBorder="1" applyAlignment="1">
      <alignment horizontal="center" vertical="center" wrapText="1"/>
    </xf>
    <xf numFmtId="0" fontId="9" fillId="0" borderId="26" xfId="0" applyFont="1" applyBorder="1" applyAlignment="1">
      <alignment horizontal="center" vertical="center" wrapText="1"/>
    </xf>
    <xf numFmtId="1" fontId="10" fillId="0" borderId="8" xfId="0" applyNumberFormat="1" applyFont="1" applyBorder="1" applyAlignment="1">
      <alignment horizontal="center" vertical="center"/>
    </xf>
    <xf numFmtId="0" fontId="10" fillId="0" borderId="59" xfId="0" applyFont="1" applyBorder="1"/>
    <xf numFmtId="0" fontId="10" fillId="0" borderId="61" xfId="0" applyFont="1" applyBorder="1" applyAlignment="1">
      <alignment horizontal="center" vertical="center"/>
    </xf>
    <xf numFmtId="0" fontId="10" fillId="0" borderId="25" xfId="0" applyFont="1" applyBorder="1" applyAlignment="1">
      <alignment horizontal="center" vertical="center"/>
    </xf>
    <xf numFmtId="0" fontId="10" fillId="0" borderId="63" xfId="0" applyFont="1" applyBorder="1"/>
    <xf numFmtId="0" fontId="10" fillId="0" borderId="17" xfId="0" applyFont="1" applyBorder="1" applyAlignment="1">
      <alignment horizontal="center" vertical="center"/>
    </xf>
    <xf numFmtId="0" fontId="10" fillId="0" borderId="60" xfId="0" applyFont="1" applyBorder="1"/>
    <xf numFmtId="0" fontId="10" fillId="0" borderId="2" xfId="0" applyFont="1" applyBorder="1" applyAlignment="1">
      <alignment horizontal="center" vertical="center"/>
    </xf>
    <xf numFmtId="0" fontId="10" fillId="0" borderId="106" xfId="0" applyFont="1" applyBorder="1" applyAlignment="1">
      <alignment horizontal="left" vertical="center" wrapText="1" indent="2"/>
    </xf>
    <xf numFmtId="0" fontId="9" fillId="0" borderId="99" xfId="0" applyFont="1" applyBorder="1" applyAlignment="1">
      <alignment horizontal="left" vertical="center" wrapText="1" indent="2"/>
    </xf>
    <xf numFmtId="0" fontId="10" fillId="0" borderId="15" xfId="0" applyFont="1" applyBorder="1" applyAlignment="1">
      <alignment horizontal="center" vertical="center"/>
    </xf>
    <xf numFmtId="0" fontId="10" fillId="0" borderId="29" xfId="0" applyFont="1" applyBorder="1" applyAlignment="1">
      <alignment horizontal="center" vertical="center" wrapText="1"/>
    </xf>
    <xf numFmtId="0" fontId="10" fillId="0" borderId="131" xfId="0" applyFont="1" applyBorder="1" applyAlignment="1">
      <alignment horizontal="left" wrapText="1" indent="2"/>
    </xf>
    <xf numFmtId="0" fontId="9" fillId="0" borderId="31" xfId="0" applyFont="1" applyBorder="1" applyAlignment="1">
      <alignment horizontal="center" vertical="center" wrapText="1"/>
    </xf>
    <xf numFmtId="0" fontId="10" fillId="0" borderId="51" xfId="0" applyFont="1" applyBorder="1" applyAlignment="1">
      <alignment horizontal="center" vertical="center"/>
    </xf>
    <xf numFmtId="1" fontId="18" fillId="0" borderId="66" xfId="0" applyNumberFormat="1" applyFont="1" applyBorder="1" applyAlignment="1">
      <alignment vertical="center" wrapText="1"/>
    </xf>
    <xf numFmtId="1" fontId="10" fillId="0" borderId="19" xfId="0" applyNumberFormat="1" applyFont="1" applyBorder="1" applyAlignment="1">
      <alignment horizontal="center" vertical="center"/>
    </xf>
    <xf numFmtId="0" fontId="10" fillId="0" borderId="130" xfId="0" applyFont="1" applyBorder="1" applyAlignment="1">
      <alignment horizontal="left" wrapText="1" indent="2"/>
    </xf>
    <xf numFmtId="0" fontId="9" fillId="0" borderId="32" xfId="0" applyFont="1" applyBorder="1" applyAlignment="1">
      <alignment horizontal="center" vertical="center" wrapText="1"/>
    </xf>
    <xf numFmtId="0" fontId="10" fillId="0" borderId="52" xfId="0" applyFont="1" applyBorder="1" applyAlignment="1">
      <alignment horizontal="center" vertical="center"/>
    </xf>
    <xf numFmtId="0" fontId="10" fillId="0" borderId="34" xfId="0" applyFont="1" applyBorder="1" applyAlignment="1">
      <alignment horizontal="center" vertical="center"/>
    </xf>
    <xf numFmtId="0" fontId="10" fillId="0" borderId="62" xfId="0" applyFont="1" applyBorder="1"/>
    <xf numFmtId="0" fontId="12" fillId="0" borderId="2" xfId="0" applyFont="1" applyBorder="1" applyAlignment="1">
      <alignment horizontal="center"/>
    </xf>
    <xf numFmtId="0" fontId="12" fillId="0" borderId="124" xfId="0" applyFont="1" applyBorder="1" applyAlignment="1">
      <alignment horizontal="center"/>
    </xf>
    <xf numFmtId="0" fontId="12" fillId="0" borderId="143" xfId="0" applyFont="1" applyBorder="1" applyAlignment="1">
      <alignment horizontal="center"/>
    </xf>
    <xf numFmtId="0" fontId="12" fillId="0" borderId="35" xfId="0" applyFont="1" applyBorder="1" applyAlignment="1">
      <alignment horizontal="center"/>
    </xf>
    <xf numFmtId="0" fontId="12" fillId="0" borderId="67" xfId="0" applyFont="1" applyBorder="1" applyAlignment="1">
      <alignment horizontal="center"/>
    </xf>
    <xf numFmtId="0" fontId="12" fillId="0" borderId="144" xfId="0" applyFont="1" applyBorder="1" applyAlignment="1">
      <alignment horizontal="center"/>
    </xf>
    <xf numFmtId="0" fontId="12" fillId="0" borderId="124" xfId="0" applyFont="1" applyBorder="1" applyAlignment="1">
      <alignment horizontal="left"/>
    </xf>
    <xf numFmtId="1" fontId="12" fillId="0" borderId="35" xfId="0" applyNumberFormat="1" applyFont="1" applyBorder="1" applyAlignment="1">
      <alignment horizontal="center" vertical="center" wrapText="1"/>
    </xf>
    <xf numFmtId="1" fontId="12" fillId="0" borderId="58" xfId="0" applyNumberFormat="1" applyFont="1" applyBorder="1" applyAlignment="1">
      <alignment horizontal="center" vertical="center" wrapText="1"/>
    </xf>
    <xf numFmtId="0" fontId="12" fillId="0" borderId="143" xfId="0" applyFont="1" applyBorder="1"/>
    <xf numFmtId="0" fontId="12" fillId="0" borderId="124" xfId="0" applyFont="1" applyBorder="1"/>
    <xf numFmtId="1" fontId="12" fillId="0" borderId="143" xfId="0" applyNumberFormat="1" applyFont="1" applyBorder="1" applyAlignment="1">
      <alignment horizontal="center" vertical="center" wrapText="1"/>
    </xf>
    <xf numFmtId="1" fontId="12" fillId="0" borderId="124" xfId="0" applyNumberFormat="1" applyFont="1" applyBorder="1" applyAlignment="1">
      <alignment horizontal="center" vertical="center" wrapText="1"/>
    </xf>
    <xf numFmtId="0" fontId="12" fillId="0" borderId="0" xfId="0" applyFont="1" applyAlignment="1">
      <alignment horizontal="center"/>
    </xf>
    <xf numFmtId="49" fontId="10" fillId="0" borderId="68" xfId="0" applyNumberFormat="1" applyFont="1" applyBorder="1" applyAlignment="1">
      <alignment wrapText="1"/>
    </xf>
    <xf numFmtId="1" fontId="10" fillId="0" borderId="68" xfId="0" applyNumberFormat="1" applyFont="1" applyBorder="1" applyAlignment="1">
      <alignment wrapText="1"/>
    </xf>
    <xf numFmtId="0" fontId="10" fillId="0" borderId="69" xfId="0" applyFont="1" applyBorder="1" applyAlignment="1">
      <alignment wrapText="1"/>
    </xf>
    <xf numFmtId="49" fontId="10" fillId="0" borderId="70" xfId="0" applyNumberFormat="1" applyFont="1" applyBorder="1" applyAlignment="1">
      <alignment wrapText="1"/>
    </xf>
    <xf numFmtId="1" fontId="10" fillId="0" borderId="71" xfId="0" applyNumberFormat="1" applyFont="1" applyBorder="1"/>
    <xf numFmtId="1" fontId="10" fillId="0" borderId="70" xfId="0" applyNumberFormat="1" applyFont="1" applyBorder="1"/>
    <xf numFmtId="0" fontId="10" fillId="0" borderId="72" xfId="0" applyFont="1" applyBorder="1" applyAlignment="1">
      <alignment wrapText="1"/>
    </xf>
    <xf numFmtId="49" fontId="10" fillId="0" borderId="73" xfId="0" applyNumberFormat="1" applyFont="1" applyBorder="1" applyAlignment="1">
      <alignment wrapText="1"/>
    </xf>
    <xf numFmtId="1" fontId="10" fillId="0" borderId="73" xfId="0" applyNumberFormat="1" applyFont="1" applyBorder="1" applyAlignment="1">
      <alignment wrapText="1"/>
    </xf>
    <xf numFmtId="1" fontId="10" fillId="0" borderId="72" xfId="0" applyNumberFormat="1" applyFont="1" applyBorder="1"/>
    <xf numFmtId="1" fontId="10" fillId="0" borderId="54" xfId="0" applyNumberFormat="1" applyFont="1" applyBorder="1"/>
    <xf numFmtId="0" fontId="10" fillId="0" borderId="41" xfId="0" applyFont="1" applyBorder="1"/>
    <xf numFmtId="1" fontId="10" fillId="0" borderId="56" xfId="0" applyNumberFormat="1" applyFont="1" applyBorder="1"/>
    <xf numFmtId="17" fontId="10" fillId="0" borderId="0" xfId="0" applyNumberFormat="1" applyFont="1"/>
    <xf numFmtId="0" fontId="17" fillId="0" borderId="90" xfId="0" applyFont="1" applyBorder="1" applyAlignment="1">
      <alignment horizontal="center" wrapText="1"/>
    </xf>
    <xf numFmtId="0" fontId="18" fillId="0" borderId="145" xfId="0" applyFont="1" applyBorder="1" applyAlignment="1">
      <alignment wrapText="1"/>
    </xf>
    <xf numFmtId="0" fontId="18" fillId="0" borderId="146" xfId="0" applyFont="1" applyBorder="1" applyAlignment="1">
      <alignment wrapText="1"/>
    </xf>
    <xf numFmtId="0" fontId="18" fillId="0" borderId="147" xfId="0" applyFont="1" applyBorder="1" applyAlignment="1">
      <alignment wrapText="1"/>
    </xf>
    <xf numFmtId="0" fontId="18" fillId="0" borderId="147" xfId="0" applyFont="1" applyBorder="1" applyAlignment="1">
      <alignment textRotation="90" wrapText="1"/>
    </xf>
    <xf numFmtId="0" fontId="10" fillId="0" borderId="119" xfId="0" applyFont="1" applyBorder="1" applyAlignment="1">
      <alignment horizontal="left" wrapText="1" indent="2"/>
    </xf>
    <xf numFmtId="0" fontId="10" fillId="0" borderId="10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2" xfId="0" applyFont="1" applyBorder="1" applyAlignment="1">
      <alignment horizontal="left" wrapText="1" indent="2"/>
    </xf>
    <xf numFmtId="0" fontId="10" fillId="0" borderId="148"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48" xfId="0" applyFont="1" applyBorder="1" applyAlignment="1">
      <alignment wrapText="1"/>
    </xf>
    <xf numFmtId="0" fontId="10" fillId="0" borderId="119" xfId="0" applyFont="1" applyBorder="1" applyAlignment="1">
      <alignment horizontal="center" vertical="center" wrapText="1"/>
    </xf>
    <xf numFmtId="0" fontId="10" fillId="0" borderId="103" xfId="0" applyFont="1" applyBorder="1" applyAlignment="1">
      <alignment horizontal="left" wrapText="1" indent="2"/>
    </xf>
    <xf numFmtId="0" fontId="10" fillId="0" borderId="35" xfId="0" applyFont="1" applyBorder="1" applyAlignment="1">
      <alignment horizontal="center" vertical="center" wrapText="1"/>
    </xf>
    <xf numFmtId="0" fontId="10" fillId="0" borderId="20" xfId="0" applyFont="1" applyBorder="1" applyAlignment="1">
      <alignment horizontal="center" wrapText="1"/>
    </xf>
    <xf numFmtId="0" fontId="10" fillId="0" borderId="66" xfId="0" applyFont="1" applyBorder="1" applyAlignment="1">
      <alignment horizontal="center" wrapText="1"/>
    </xf>
    <xf numFmtId="0" fontId="10" fillId="0" borderId="14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center" wrapText="1"/>
    </xf>
    <xf numFmtId="0" fontId="10" fillId="0" borderId="63" xfId="0" applyFont="1" applyBorder="1" applyAlignment="1">
      <alignment horizontal="center" wrapText="1"/>
    </xf>
    <xf numFmtId="0" fontId="10" fillId="0" borderId="30" xfId="0" applyFont="1" applyBorder="1" applyAlignment="1">
      <alignment horizontal="center" vertical="center" wrapText="1"/>
    </xf>
    <xf numFmtId="0" fontId="10" fillId="0" borderId="111" xfId="0" applyFont="1" applyBorder="1" applyAlignment="1">
      <alignment horizontal="left" wrapText="1" indent="2"/>
    </xf>
    <xf numFmtId="0" fontId="10" fillId="0" borderId="43" xfId="0" applyFont="1" applyBorder="1" applyAlignment="1">
      <alignment horizontal="center" vertical="center" wrapText="1"/>
    </xf>
    <xf numFmtId="0" fontId="10" fillId="0" borderId="105" xfId="0" applyFont="1" applyBorder="1" applyAlignment="1">
      <alignment horizontal="left" wrapText="1" indent="2"/>
    </xf>
    <xf numFmtId="0" fontId="10" fillId="0" borderId="141" xfId="0" applyFont="1" applyBorder="1" applyAlignment="1">
      <alignment horizontal="center" vertical="center" wrapText="1"/>
    </xf>
    <xf numFmtId="0" fontId="10" fillId="0" borderId="25" xfId="0" applyFont="1" applyBorder="1" applyAlignment="1">
      <alignment horizontal="center" wrapText="1"/>
    </xf>
    <xf numFmtId="0" fontId="10" fillId="0" borderId="114" xfId="0" applyFont="1" applyBorder="1" applyAlignment="1">
      <alignment horizontal="left" wrapText="1" indent="2"/>
    </xf>
    <xf numFmtId="0" fontId="10" fillId="0" borderId="151" xfId="0" applyFont="1" applyBorder="1" applyAlignment="1">
      <alignment horizontal="center" vertical="center" wrapText="1"/>
    </xf>
    <xf numFmtId="0" fontId="10" fillId="0" borderId="26" xfId="0" applyFont="1" applyBorder="1" applyAlignment="1">
      <alignment horizontal="center" wrapText="1"/>
    </xf>
    <xf numFmtId="0" fontId="10" fillId="0" borderId="152" xfId="0" applyFont="1" applyBorder="1" applyAlignment="1">
      <alignment horizontal="center" vertical="center" wrapText="1"/>
    </xf>
    <xf numFmtId="0" fontId="10" fillId="0" borderId="116" xfId="0" applyFont="1" applyBorder="1" applyAlignment="1">
      <alignment horizontal="left" wrapText="1" indent="2"/>
    </xf>
    <xf numFmtId="0" fontId="10" fillId="0" borderId="15" xfId="0" applyFont="1" applyBorder="1" applyAlignment="1">
      <alignment horizontal="center" vertical="center" wrapText="1"/>
    </xf>
    <xf numFmtId="0" fontId="10" fillId="0" borderId="107" xfId="0" applyFont="1" applyBorder="1" applyAlignment="1">
      <alignment horizontal="left" wrapText="1" indent="2"/>
    </xf>
    <xf numFmtId="0" fontId="10" fillId="0" borderId="2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1" xfId="0" applyFont="1" applyBorder="1" applyAlignment="1">
      <alignment horizontal="left" wrapText="1" indent="2"/>
    </xf>
    <xf numFmtId="0" fontId="10" fillId="0" borderId="95" xfId="0" applyFont="1" applyBorder="1" applyAlignment="1">
      <alignment horizontal="center" vertical="center" wrapText="1"/>
    </xf>
    <xf numFmtId="0" fontId="10" fillId="0" borderId="153" xfId="0" applyFont="1" applyBorder="1" applyAlignment="1">
      <alignment wrapText="1"/>
    </xf>
    <xf numFmtId="0" fontId="10" fillId="0" borderId="22" xfId="0" applyFont="1" applyBorder="1" applyAlignment="1">
      <alignment horizontal="center" vertical="center" wrapText="1"/>
    </xf>
    <xf numFmtId="0" fontId="10" fillId="0" borderId="23" xfId="0" applyFont="1" applyBorder="1" applyAlignment="1">
      <alignment horizontal="left" wrapText="1" indent="2"/>
    </xf>
    <xf numFmtId="0" fontId="10" fillId="0" borderId="139" xfId="0" applyFont="1" applyBorder="1" applyAlignment="1">
      <alignment horizontal="left" wrapText="1" indent="2"/>
    </xf>
    <xf numFmtId="0" fontId="10" fillId="0" borderId="20" xfId="0" applyFont="1" applyBorder="1" applyAlignment="1">
      <alignment horizontal="left" wrapText="1" indent="2"/>
    </xf>
    <xf numFmtId="0" fontId="10" fillId="0" borderId="21" xfId="0" applyFont="1" applyBorder="1" applyAlignment="1">
      <alignment horizontal="left" wrapText="1" indent="2"/>
    </xf>
    <xf numFmtId="1" fontId="18" fillId="0" borderId="36" xfId="0" applyNumberFormat="1" applyFont="1" applyBorder="1" applyAlignment="1">
      <alignment vertical="center" wrapText="1"/>
    </xf>
    <xf numFmtId="0" fontId="10" fillId="0" borderId="21" xfId="0" applyFont="1" applyBorder="1" applyAlignment="1">
      <alignment horizontal="center" wrapText="1"/>
    </xf>
    <xf numFmtId="0" fontId="10" fillId="0" borderId="26" xfId="0" applyFont="1" applyBorder="1" applyAlignment="1">
      <alignment horizontal="left" wrapText="1" indent="2"/>
    </xf>
    <xf numFmtId="0" fontId="10" fillId="0" borderId="11" xfId="0" applyFont="1" applyBorder="1" applyAlignment="1">
      <alignment horizontal="left" wrapText="1" indent="2"/>
    </xf>
    <xf numFmtId="0" fontId="10" fillId="0" borderId="154"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1" xfId="0" applyFont="1" applyBorder="1" applyAlignment="1">
      <alignment horizont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2" fillId="0" borderId="124" xfId="0" applyFont="1" applyBorder="1" applyAlignment="1">
      <alignment wrapText="1"/>
    </xf>
    <xf numFmtId="0" fontId="12" fillId="0" borderId="143" xfId="0" applyFont="1" applyBorder="1" applyAlignment="1">
      <alignment wrapText="1"/>
    </xf>
    <xf numFmtId="0" fontId="12" fillId="0" borderId="36" xfId="0" applyFont="1" applyBorder="1" applyAlignment="1">
      <alignment wrapText="1"/>
    </xf>
    <xf numFmtId="0" fontId="12" fillId="0" borderId="134" xfId="0" applyFont="1" applyBorder="1" applyAlignment="1">
      <alignment wrapText="1"/>
    </xf>
    <xf numFmtId="0" fontId="12" fillId="0" borderId="35" xfId="0" applyFont="1" applyBorder="1" applyAlignment="1">
      <alignment horizontal="center" wrapText="1"/>
    </xf>
    <xf numFmtId="0" fontId="12" fillId="0" borderId="58" xfId="0" applyFont="1" applyBorder="1" applyAlignment="1">
      <alignment horizontal="center" wrapText="1"/>
    </xf>
    <xf numFmtId="0" fontId="12" fillId="0" borderId="40" xfId="0" applyFont="1" applyBorder="1" applyAlignment="1">
      <alignment horizontal="center" wrapText="1"/>
    </xf>
    <xf numFmtId="1" fontId="12" fillId="0" borderId="134" xfId="0" applyNumberFormat="1" applyFont="1" applyBorder="1" applyAlignment="1">
      <alignment horizontal="center" wrapText="1"/>
    </xf>
    <xf numFmtId="0" fontId="12" fillId="0" borderId="57" xfId="0" applyFont="1" applyBorder="1" applyAlignment="1">
      <alignment wrapText="1"/>
    </xf>
    <xf numFmtId="0" fontId="10" fillId="0" borderId="1" xfId="0" applyFont="1" applyBorder="1" applyAlignment="1">
      <alignment vertical="center" wrapText="1"/>
    </xf>
    <xf numFmtId="0" fontId="10" fillId="0" borderId="2" xfId="0" applyFont="1" applyBorder="1" applyAlignment="1">
      <alignment vertical="center" wrapText="1"/>
    </xf>
    <xf numFmtId="1" fontId="10" fillId="0" borderId="51" xfId="0" applyNumberFormat="1" applyFont="1" applyBorder="1" applyAlignment="1">
      <alignment wrapText="1"/>
    </xf>
    <xf numFmtId="49" fontId="10" fillId="0" borderId="4" xfId="0" applyNumberFormat="1" applyFont="1" applyBorder="1" applyAlignment="1">
      <alignment wrapText="1"/>
    </xf>
    <xf numFmtId="1" fontId="10" fillId="0" borderId="4" xfId="0" applyNumberFormat="1" applyFont="1" applyBorder="1" applyAlignment="1">
      <alignment wrapText="1"/>
    </xf>
    <xf numFmtId="1" fontId="10" fillId="0" borderId="1" xfId="0" applyNumberFormat="1" applyFont="1" applyBorder="1"/>
    <xf numFmtId="9" fontId="14" fillId="0" borderId="76" xfId="0" applyNumberFormat="1" applyFont="1" applyBorder="1" applyAlignment="1">
      <alignment horizontal="center" vertical="center" wrapText="1"/>
    </xf>
    <xf numFmtId="0" fontId="12" fillId="0" borderId="14" xfId="0" applyFont="1" applyBorder="1" applyAlignment="1">
      <alignment horizontal="center" vertical="center" wrapText="1"/>
    </xf>
    <xf numFmtId="0" fontId="10" fillId="0" borderId="67" xfId="0" applyFont="1" applyBorder="1" applyAlignment="1">
      <alignment wrapText="1"/>
    </xf>
    <xf numFmtId="1" fontId="10" fillId="0" borderId="77" xfId="0" applyNumberFormat="1" applyFont="1" applyBorder="1" applyAlignment="1">
      <alignment wrapText="1"/>
    </xf>
    <xf numFmtId="1" fontId="10" fillId="0" borderId="67" xfId="0" applyNumberFormat="1" applyFont="1" applyBorder="1" applyAlignment="1">
      <alignment wrapText="1"/>
    </xf>
    <xf numFmtId="9" fontId="10" fillId="0" borderId="78" xfId="0" applyNumberFormat="1" applyFont="1" applyBorder="1" applyAlignment="1">
      <alignment wrapText="1"/>
    </xf>
    <xf numFmtId="0" fontId="10" fillId="0" borderId="43" xfId="0" applyFont="1" applyBorder="1" applyAlignment="1">
      <alignment horizontal="left" wrapText="1"/>
    </xf>
    <xf numFmtId="1" fontId="10" fillId="0" borderId="79" xfId="0" applyNumberFormat="1" applyFont="1" applyBorder="1" applyAlignment="1">
      <alignment wrapText="1"/>
    </xf>
    <xf numFmtId="1" fontId="10" fillId="0" borderId="23" xfId="0" applyNumberFormat="1" applyFont="1" applyBorder="1" applyAlignment="1">
      <alignment wrapText="1"/>
    </xf>
    <xf numFmtId="9" fontId="10" fillId="0" borderId="60" xfId="0" applyNumberFormat="1" applyFont="1" applyBorder="1" applyAlignment="1">
      <alignment wrapText="1"/>
    </xf>
    <xf numFmtId="0" fontId="12" fillId="0" borderId="40" xfId="0" applyFont="1" applyBorder="1" applyAlignment="1">
      <alignment wrapText="1"/>
    </xf>
    <xf numFmtId="0" fontId="10" fillId="0" borderId="41" xfId="0" applyFont="1" applyBorder="1" applyAlignment="1">
      <alignment wrapText="1"/>
    </xf>
    <xf numFmtId="1" fontId="10" fillId="0" borderId="40" xfId="0" applyNumberFormat="1" applyFont="1" applyBorder="1" applyAlignment="1">
      <alignment wrapText="1"/>
    </xf>
    <xf numFmtId="0" fontId="17" fillId="0" borderId="89" xfId="0" applyFont="1" applyBorder="1" applyAlignment="1">
      <alignment horizontal="left" wrapText="1"/>
    </xf>
    <xf numFmtId="0" fontId="17" fillId="0" borderId="90" xfId="0" applyFont="1" applyBorder="1" applyAlignment="1">
      <alignment horizontal="left" wrapText="1"/>
    </xf>
    <xf numFmtId="0" fontId="18" fillId="0" borderId="117" xfId="0" applyFont="1" applyBorder="1" applyAlignment="1">
      <alignment wrapText="1"/>
    </xf>
    <xf numFmtId="0" fontId="18" fillId="0" borderId="90" xfId="0" applyFont="1" applyBorder="1" applyAlignment="1">
      <alignment textRotation="90" wrapText="1"/>
    </xf>
    <xf numFmtId="0" fontId="18" fillId="0" borderId="154" xfId="0" applyFont="1" applyBorder="1" applyAlignment="1">
      <alignment wrapText="1"/>
    </xf>
    <xf numFmtId="0" fontId="18" fillId="0" borderId="155" xfId="0" applyFont="1" applyBorder="1" applyAlignment="1">
      <alignment wrapText="1"/>
    </xf>
    <xf numFmtId="0" fontId="18" fillId="0" borderId="156" xfId="0" applyFont="1" applyBorder="1" applyAlignment="1">
      <alignment wrapText="1"/>
    </xf>
    <xf numFmtId="0" fontId="10" fillId="0" borderId="20" xfId="0" applyFont="1" applyBorder="1"/>
    <xf numFmtId="0" fontId="10" fillId="0" borderId="102" xfId="0" applyFont="1" applyBorder="1"/>
    <xf numFmtId="0" fontId="10" fillId="0" borderId="153" xfId="0" applyFont="1" applyBorder="1"/>
    <xf numFmtId="0" fontId="10" fillId="0" borderId="128" xfId="0" applyFont="1" applyBorder="1" applyAlignment="1">
      <alignment horizontal="left" wrapText="1" indent="2"/>
    </xf>
    <xf numFmtId="0" fontId="10" fillId="0" borderId="16" xfId="0" applyFont="1" applyBorder="1" applyAlignment="1">
      <alignment horizontal="center" vertical="center" wrapText="1"/>
    </xf>
    <xf numFmtId="0" fontId="10" fillId="0" borderId="25" xfId="0" applyFont="1" applyBorder="1"/>
    <xf numFmtId="0" fontId="10" fillId="0" borderId="36" xfId="0" applyFont="1" applyBorder="1"/>
    <xf numFmtId="0" fontId="10" fillId="0" borderId="21" xfId="0" applyFont="1" applyBorder="1"/>
    <xf numFmtId="0" fontId="10" fillId="0" borderId="26" xfId="0" applyFont="1" applyBorder="1"/>
    <xf numFmtId="0" fontId="10" fillId="0" borderId="24" xfId="0" applyFont="1" applyBorder="1"/>
    <xf numFmtId="0" fontId="10" fillId="0" borderId="157" xfId="0" applyFont="1" applyBorder="1" applyAlignment="1">
      <alignment horizontal="left" wrapText="1" indent="2"/>
    </xf>
    <xf numFmtId="0" fontId="10" fillId="0" borderId="158" xfId="0" applyFont="1" applyBorder="1" applyAlignment="1">
      <alignment horizontal="center" vertical="center" wrapText="1"/>
    </xf>
    <xf numFmtId="0" fontId="10" fillId="0" borderId="159" xfId="0" applyFont="1" applyBorder="1" applyAlignment="1">
      <alignment horizontal="center" vertical="center" wrapText="1"/>
    </xf>
    <xf numFmtId="0" fontId="10" fillId="0" borderId="18" xfId="0" applyFont="1" applyBorder="1"/>
    <xf numFmtId="0" fontId="10" fillId="0" borderId="160" xfId="0" applyFont="1" applyBorder="1"/>
    <xf numFmtId="0" fontId="10" fillId="0" borderId="58" xfId="0" applyFont="1" applyBorder="1" applyAlignment="1">
      <alignment horizontal="center" vertical="center"/>
    </xf>
    <xf numFmtId="0" fontId="10" fillId="0" borderId="113" xfId="0" applyFont="1" applyBorder="1" applyAlignment="1">
      <alignment horizontal="left" wrapText="1" indent="2"/>
    </xf>
    <xf numFmtId="0" fontId="10" fillId="0" borderId="32" xfId="0" applyFont="1" applyBorder="1" applyAlignment="1">
      <alignment horizontal="center" vertical="center" wrapText="1"/>
    </xf>
    <xf numFmtId="0" fontId="10" fillId="0" borderId="22" xfId="0" applyFont="1" applyBorder="1"/>
    <xf numFmtId="0" fontId="10" fillId="0" borderId="94" xfId="0" applyFont="1" applyBorder="1" applyAlignment="1">
      <alignment horizontal="left" wrapText="1" indent="2"/>
    </xf>
    <xf numFmtId="0" fontId="10" fillId="0" borderId="28" xfId="0" applyFont="1" applyBorder="1"/>
    <xf numFmtId="0" fontId="10" fillId="0" borderId="98"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121" xfId="0" applyFont="1" applyBorder="1" applyAlignment="1">
      <alignment horizontal="center" vertical="center" wrapText="1"/>
    </xf>
    <xf numFmtId="0" fontId="10" fillId="0" borderId="11" xfId="0" applyFont="1" applyBorder="1"/>
    <xf numFmtId="0" fontId="12" fillId="0" borderId="2" xfId="0" applyFont="1" applyBorder="1" applyAlignment="1">
      <alignment wrapText="1"/>
    </xf>
    <xf numFmtId="0" fontId="12" fillId="0" borderId="123" xfId="0" applyFont="1" applyBorder="1" applyAlignment="1">
      <alignment wrapText="1"/>
    </xf>
    <xf numFmtId="0" fontId="12" fillId="0" borderId="125" xfId="0" applyFont="1" applyBorder="1" applyAlignment="1">
      <alignment wrapText="1"/>
    </xf>
    <xf numFmtId="0" fontId="12" fillId="0" borderId="124" xfId="0" applyFont="1" applyBorder="1" applyAlignment="1">
      <alignment horizontal="left" wrapText="1"/>
    </xf>
    <xf numFmtId="1" fontId="10" fillId="0" borderId="126" xfId="0" applyNumberFormat="1" applyFont="1" applyBorder="1" applyAlignment="1">
      <alignment horizontal="center" vertical="center" wrapText="1"/>
    </xf>
    <xf numFmtId="1" fontId="10" fillId="0" borderId="127" xfId="0" applyNumberFormat="1" applyFont="1" applyBorder="1" applyAlignment="1">
      <alignment horizontal="center" vertical="center" wrapText="1"/>
    </xf>
    <xf numFmtId="0" fontId="10" fillId="0" borderId="124" xfId="0" applyFont="1" applyBorder="1" applyAlignment="1">
      <alignment horizontal="center" vertical="center"/>
    </xf>
    <xf numFmtId="1" fontId="10" fillId="0" borderId="123" xfId="0" applyNumberFormat="1" applyFont="1" applyBorder="1" applyAlignment="1">
      <alignment horizontal="center" vertical="center" wrapText="1"/>
    </xf>
    <xf numFmtId="0" fontId="10" fillId="0" borderId="0" xfId="0" applyFont="1" applyAlignment="1">
      <alignment horizontal="right"/>
    </xf>
    <xf numFmtId="0" fontId="10" fillId="6" borderId="0" xfId="0" applyFont="1" applyFill="1"/>
    <xf numFmtId="0" fontId="12" fillId="6" borderId="0" xfId="0" applyFont="1" applyFill="1" applyAlignment="1">
      <alignment wrapText="1"/>
    </xf>
    <xf numFmtId="164" fontId="10" fillId="6" borderId="0" xfId="0" applyNumberFormat="1" applyFont="1" applyFill="1"/>
    <xf numFmtId="165" fontId="10" fillId="6" borderId="0" xfId="0" applyNumberFormat="1" applyFont="1" applyFill="1"/>
    <xf numFmtId="0" fontId="12" fillId="6" borderId="0" xfId="0" applyFont="1" applyFill="1"/>
    <xf numFmtId="165" fontId="12" fillId="6" borderId="0" xfId="0" applyNumberFormat="1" applyFont="1" applyFill="1"/>
    <xf numFmtId="3" fontId="22" fillId="6" borderId="0" xfId="0" applyNumberFormat="1" applyFont="1" applyFill="1"/>
    <xf numFmtId="0" fontId="23" fillId="6" borderId="0" xfId="0" applyFont="1" applyFill="1" applyAlignment="1">
      <alignment horizontal="center"/>
    </xf>
    <xf numFmtId="0" fontId="9" fillId="0" borderId="116" xfId="0" applyFont="1" applyBorder="1" applyAlignment="1">
      <alignment horizontal="left" vertical="center" wrapText="1" indent="2"/>
    </xf>
    <xf numFmtId="0" fontId="10" fillId="0" borderId="40" xfId="0" applyFont="1" applyBorder="1" applyAlignment="1">
      <alignment wrapText="1"/>
    </xf>
    <xf numFmtId="0" fontId="17" fillId="0" borderId="40" xfId="0" applyFont="1" applyBorder="1" applyAlignment="1">
      <alignment horizontal="left" wrapText="1"/>
    </xf>
    <xf numFmtId="0" fontId="17" fillId="0" borderId="40" xfId="0" applyFont="1" applyBorder="1"/>
    <xf numFmtId="1" fontId="17" fillId="0" borderId="40" xfId="0" applyNumberFormat="1" applyFont="1" applyBorder="1"/>
    <xf numFmtId="0" fontId="17" fillId="0" borderId="57" xfId="0" applyFont="1" applyBorder="1"/>
    <xf numFmtId="0" fontId="18" fillId="0" borderId="161" xfId="0" applyFont="1" applyBorder="1" applyAlignment="1">
      <alignment wrapText="1"/>
    </xf>
    <xf numFmtId="0" fontId="18" fillId="0" borderId="58" xfId="0" applyFont="1" applyBorder="1" applyAlignment="1">
      <alignment wrapText="1"/>
    </xf>
    <xf numFmtId="0" fontId="18" fillId="0" borderId="128" xfId="0" applyFont="1" applyBorder="1" applyAlignment="1">
      <alignment wrapText="1"/>
    </xf>
    <xf numFmtId="0" fontId="18" fillId="0" borderId="0" xfId="0" applyFont="1" applyAlignment="1">
      <alignment textRotation="90" wrapText="1"/>
    </xf>
    <xf numFmtId="0" fontId="10" fillId="0" borderId="103" xfId="0" applyFont="1" applyBorder="1" applyAlignment="1">
      <alignment horizontal="left" wrapText="1" indent="3"/>
    </xf>
    <xf numFmtId="0" fontId="10" fillId="0" borderId="0" xfId="0" applyFont="1" applyAlignment="1">
      <alignment vertical="center" wrapText="1"/>
    </xf>
    <xf numFmtId="0" fontId="10" fillId="0" borderId="106" xfId="0" applyFont="1" applyBorder="1" applyAlignment="1">
      <alignment horizontal="left" wrapText="1" indent="3"/>
    </xf>
    <xf numFmtId="0" fontId="10" fillId="0" borderId="99" xfId="0" applyFont="1" applyBorder="1" applyAlignment="1">
      <alignment horizontal="left" wrapText="1" indent="3"/>
    </xf>
    <xf numFmtId="0" fontId="10" fillId="0" borderId="142" xfId="0" applyFont="1" applyBorder="1" applyAlignment="1">
      <alignment horizontal="center" vertical="center" wrapText="1"/>
    </xf>
    <xf numFmtId="0" fontId="10" fillId="0" borderId="101" xfId="0" applyFont="1" applyBorder="1" applyAlignment="1">
      <alignment horizontal="left" wrapText="1" indent="3"/>
    </xf>
    <xf numFmtId="0" fontId="10" fillId="0" borderId="107" xfId="0" applyFont="1" applyBorder="1" applyAlignment="1">
      <alignment horizontal="left" wrapText="1" indent="3"/>
    </xf>
    <xf numFmtId="1" fontId="10" fillId="0" borderId="59" xfId="0" applyNumberFormat="1" applyFont="1" applyBorder="1" applyAlignment="1">
      <alignment horizontal="center" vertical="center" wrapText="1"/>
    </xf>
    <xf numFmtId="0" fontId="10" fillId="0" borderId="162" xfId="0" applyFont="1" applyBorder="1" applyAlignment="1">
      <alignment wrapText="1"/>
    </xf>
    <xf numFmtId="0" fontId="10" fillId="0" borderId="19" xfId="0" applyFont="1" applyBorder="1" applyAlignment="1">
      <alignment horizontal="center" vertical="center" wrapText="1"/>
    </xf>
    <xf numFmtId="0" fontId="10" fillId="0" borderId="131" xfId="0" applyFont="1" applyBorder="1" applyAlignment="1">
      <alignment horizontal="left" wrapText="1" indent="3"/>
    </xf>
    <xf numFmtId="0" fontId="10" fillId="0" borderId="31" xfId="0" applyFont="1" applyBorder="1" applyAlignment="1">
      <alignment horizontal="center" vertical="center" wrapText="1"/>
    </xf>
    <xf numFmtId="0" fontId="10" fillId="0" borderId="94" xfId="0" applyFont="1" applyBorder="1" applyAlignment="1">
      <alignment horizontal="left" wrapText="1" indent="3"/>
    </xf>
    <xf numFmtId="0" fontId="10" fillId="0" borderId="163" xfId="0" applyFont="1" applyBorder="1" applyAlignment="1">
      <alignment horizontal="center" vertical="center" wrapText="1"/>
    </xf>
    <xf numFmtId="0" fontId="10" fillId="0" borderId="164" xfId="0" applyFont="1" applyBorder="1" applyAlignment="1">
      <alignment horizontal="center" vertical="center" wrapText="1"/>
    </xf>
    <xf numFmtId="0" fontId="10" fillId="0" borderId="165" xfId="0" applyFont="1" applyBorder="1" applyAlignment="1">
      <alignment horizontal="left" wrapText="1" indent="3"/>
    </xf>
    <xf numFmtId="0" fontId="10" fillId="0" borderId="34" xfId="0" applyFont="1" applyBorder="1" applyAlignment="1">
      <alignment horizontal="center" vertical="center" wrapText="1"/>
    </xf>
    <xf numFmtId="0" fontId="10" fillId="0" borderId="116" xfId="0" applyFont="1" applyBorder="1" applyAlignment="1">
      <alignment horizontal="left" wrapText="1" indent="3"/>
    </xf>
    <xf numFmtId="1" fontId="10" fillId="0" borderId="66" xfId="0" applyNumberFormat="1" applyFont="1" applyBorder="1" applyAlignment="1">
      <alignment horizontal="center" vertical="center" wrapText="1"/>
    </xf>
    <xf numFmtId="1" fontId="10" fillId="0" borderId="60" xfId="0" applyNumberFormat="1" applyFont="1" applyBorder="1" applyAlignment="1">
      <alignment horizontal="center" vertical="center" wrapText="1"/>
    </xf>
    <xf numFmtId="0" fontId="10" fillId="0" borderId="139" xfId="0" applyFont="1" applyBorder="1" applyAlignment="1">
      <alignment horizontal="left" wrapText="1" indent="3"/>
    </xf>
    <xf numFmtId="1" fontId="10" fillId="0" borderId="26" xfId="0" applyNumberFormat="1" applyFont="1" applyBorder="1" applyAlignment="1">
      <alignment horizontal="center" vertical="center" wrapText="1"/>
    </xf>
    <xf numFmtId="1" fontId="10" fillId="0" borderId="62" xfId="0" applyNumberFormat="1" applyFont="1" applyBorder="1" applyAlignment="1">
      <alignment horizontal="center" vertical="center" wrapText="1"/>
    </xf>
    <xf numFmtId="1" fontId="10" fillId="0" borderId="18" xfId="0" applyNumberFormat="1" applyFont="1" applyBorder="1" applyAlignment="1">
      <alignment horizontal="center" vertical="center" wrapText="1"/>
    </xf>
    <xf numFmtId="0" fontId="10" fillId="0" borderId="5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left" wrapText="1" indent="3"/>
    </xf>
    <xf numFmtId="0" fontId="10" fillId="0" borderId="26" xfId="0" applyFont="1" applyBorder="1" applyAlignment="1">
      <alignment horizontal="left" wrapText="1" indent="3"/>
    </xf>
    <xf numFmtId="0" fontId="10" fillId="0" borderId="6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22" xfId="0" applyFont="1" applyBorder="1" applyAlignment="1">
      <alignment horizontal="left" wrapText="1" indent="3"/>
    </xf>
    <xf numFmtId="0" fontId="10" fillId="0" borderId="166" xfId="0" applyFont="1" applyBorder="1" applyAlignment="1">
      <alignment horizontal="center" vertical="center" wrapText="1"/>
    </xf>
    <xf numFmtId="1" fontId="10" fillId="0" borderId="57" xfId="0" applyNumberFormat="1"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66" xfId="0" applyNumberFormat="1" applyFont="1" applyBorder="1" applyAlignment="1">
      <alignment horizontal="center" vertical="center" wrapText="1"/>
    </xf>
    <xf numFmtId="0" fontId="10" fillId="0" borderId="167" xfId="0" applyFont="1" applyBorder="1" applyAlignment="1">
      <alignment vertical="center" wrapText="1"/>
    </xf>
    <xf numFmtId="0" fontId="10" fillId="0" borderId="168" xfId="0" applyFont="1" applyBorder="1" applyAlignment="1">
      <alignment horizontal="left" wrapText="1"/>
    </xf>
    <xf numFmtId="0" fontId="10" fillId="0" borderId="123" xfId="0" applyFont="1" applyBorder="1" applyAlignment="1">
      <alignment horizontal="left" wrapText="1"/>
    </xf>
    <xf numFmtId="0" fontId="10" fillId="0" borderId="124" xfId="0" applyFont="1" applyBorder="1" applyAlignment="1">
      <alignment wrapText="1"/>
    </xf>
    <xf numFmtId="0" fontId="10" fillId="0" borderId="125" xfId="0" applyFont="1" applyBorder="1" applyAlignment="1">
      <alignment horizontal="left" wrapText="1"/>
    </xf>
    <xf numFmtId="0" fontId="10" fillId="0" borderId="169" xfId="0" applyFont="1" applyBorder="1" applyAlignment="1">
      <alignment horizontal="left" wrapText="1"/>
    </xf>
    <xf numFmtId="0" fontId="10" fillId="0" borderId="143" xfId="0" applyFont="1" applyBorder="1" applyAlignment="1">
      <alignment horizontal="left" wrapText="1"/>
    </xf>
    <xf numFmtId="0" fontId="10" fillId="0" borderId="126"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0" xfId="0" applyFont="1" applyAlignment="1">
      <alignment horizontal="left" wrapText="1"/>
    </xf>
    <xf numFmtId="49" fontId="10" fillId="0" borderId="67" xfId="0" applyNumberFormat="1" applyFont="1" applyBorder="1" applyAlignment="1">
      <alignment wrapText="1"/>
    </xf>
    <xf numFmtId="1" fontId="10" fillId="0" borderId="43" xfId="0" applyNumberFormat="1" applyFont="1" applyBorder="1"/>
    <xf numFmtId="9" fontId="10" fillId="0" borderId="59" xfId="0" applyNumberFormat="1" applyFont="1" applyBorder="1" applyAlignment="1">
      <alignment wrapText="1"/>
    </xf>
    <xf numFmtId="0" fontId="10" fillId="0" borderId="47" xfId="0" applyFont="1" applyBorder="1" applyAlignment="1">
      <alignment horizontal="left"/>
    </xf>
    <xf numFmtId="1" fontId="10" fillId="0" borderId="52" xfId="0" applyNumberFormat="1" applyFont="1" applyBorder="1"/>
    <xf numFmtId="9" fontId="14" fillId="0" borderId="81" xfId="0" applyNumberFormat="1" applyFont="1" applyBorder="1" applyAlignment="1">
      <alignment horizontal="center" vertical="center" wrapText="1"/>
    </xf>
    <xf numFmtId="0" fontId="12" fillId="0" borderId="74" xfId="0" applyFont="1" applyBorder="1" applyAlignment="1">
      <alignment wrapText="1"/>
    </xf>
    <xf numFmtId="0" fontId="10" fillId="0" borderId="11" xfId="0" applyFont="1" applyBorder="1" applyAlignment="1">
      <alignment horizontal="left" vertical="center" wrapText="1" indent="2"/>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0" fillId="0" borderId="171" xfId="0" applyFont="1" applyBorder="1" applyAlignment="1">
      <alignment horizontal="center" vertical="center" wrapText="1"/>
    </xf>
    <xf numFmtId="0" fontId="10" fillId="0" borderId="104" xfId="0" applyFont="1" applyBorder="1" applyAlignment="1">
      <alignment horizontal="left" wrapText="1" indent="2"/>
    </xf>
    <xf numFmtId="1" fontId="18" fillId="0" borderId="18" xfId="0" applyNumberFormat="1" applyFont="1" applyBorder="1" applyAlignment="1">
      <alignment vertical="center" wrapText="1"/>
    </xf>
    <xf numFmtId="0" fontId="10" fillId="0" borderId="111"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14" xfId="0" applyFont="1" applyBorder="1" applyAlignment="1">
      <alignment horizontal="center" vertical="center" wrapText="1"/>
    </xf>
    <xf numFmtId="0" fontId="18" fillId="0" borderId="8" xfId="0" applyFont="1" applyBorder="1" applyAlignment="1" applyProtection="1">
      <alignment wrapText="1"/>
      <protection locked="0"/>
    </xf>
    <xf numFmtId="0" fontId="10" fillId="0" borderId="133" xfId="0" applyFont="1" applyBorder="1" applyAlignment="1" applyProtection="1">
      <alignment horizontal="center" vertical="center" wrapText="1"/>
      <protection locked="0"/>
    </xf>
    <xf numFmtId="0" fontId="10" fillId="0" borderId="170" xfId="0" applyFont="1" applyBorder="1" applyAlignment="1" applyProtection="1">
      <alignment horizontal="center" vertical="center" wrapText="1"/>
      <protection locked="0"/>
    </xf>
    <xf numFmtId="0" fontId="10" fillId="0" borderId="122" xfId="0" applyFont="1" applyBorder="1" applyAlignment="1" applyProtection="1">
      <alignment horizontal="center" vertical="center" wrapText="1"/>
      <protection locked="0"/>
    </xf>
    <xf numFmtId="0" fontId="10" fillId="0" borderId="174" xfId="0" applyFont="1" applyBorder="1" applyAlignment="1">
      <alignment horizontal="center" vertical="center" wrapText="1"/>
    </xf>
    <xf numFmtId="0" fontId="10" fillId="0" borderId="107" xfId="0" applyFont="1" applyBorder="1" applyAlignment="1">
      <alignment horizontal="left" vertical="center" wrapText="1" indent="2"/>
    </xf>
    <xf numFmtId="0" fontId="9" fillId="0" borderId="94" xfId="0" applyFont="1" applyBorder="1" applyAlignment="1">
      <alignment horizontal="left" vertical="center" wrapText="1" indent="2"/>
    </xf>
    <xf numFmtId="0" fontId="10" fillId="0" borderId="20" xfId="0" applyFont="1" applyBorder="1" applyAlignment="1">
      <alignment horizontal="left" vertical="center" wrapText="1" indent="2"/>
    </xf>
    <xf numFmtId="0" fontId="10" fillId="0" borderId="25" xfId="0" applyFont="1" applyBorder="1" applyAlignment="1">
      <alignment horizontal="left" vertical="center" wrapText="1" indent="2"/>
    </xf>
    <xf numFmtId="0" fontId="9" fillId="0" borderId="25" xfId="0" applyFont="1" applyBorder="1" applyAlignment="1">
      <alignment horizontal="left" vertical="center" wrapText="1" indent="2"/>
    </xf>
    <xf numFmtId="0" fontId="9" fillId="0" borderId="26" xfId="0" applyFont="1" applyBorder="1" applyAlignment="1">
      <alignment horizontal="left" vertical="center" wrapText="1" indent="2"/>
    </xf>
    <xf numFmtId="0" fontId="18" fillId="0" borderId="98" xfId="0" applyFont="1" applyBorder="1" applyAlignment="1">
      <alignment horizontal="left" wrapText="1"/>
    </xf>
    <xf numFmtId="0" fontId="18" fillId="0" borderId="16" xfId="0" applyFont="1" applyBorder="1" applyAlignment="1">
      <alignment wrapText="1"/>
    </xf>
    <xf numFmtId="0" fontId="10" fillId="0" borderId="32" xfId="0" applyFont="1" applyBorder="1" applyAlignment="1">
      <alignment horizontal="left" wrapText="1" indent="2"/>
    </xf>
    <xf numFmtId="0" fontId="10" fillId="0" borderId="31" xfId="0" applyFont="1" applyBorder="1" applyAlignment="1">
      <alignment horizontal="left" wrapText="1" indent="2"/>
    </xf>
    <xf numFmtId="0" fontId="10" fillId="0" borderId="35" xfId="0" applyFont="1" applyBorder="1" applyAlignment="1">
      <alignment horizontal="left" wrapText="1" indent="2"/>
    </xf>
    <xf numFmtId="0" fontId="18" fillId="0" borderId="8" xfId="0" applyFont="1" applyBorder="1" applyAlignment="1">
      <alignment horizontal="center" textRotation="90" wrapText="1"/>
    </xf>
    <xf numFmtId="0" fontId="10" fillId="0" borderId="8" xfId="0" applyFont="1" applyBorder="1" applyAlignment="1">
      <alignment horizontal="center" wrapText="1"/>
    </xf>
    <xf numFmtId="0" fontId="10" fillId="0" borderId="10" xfId="0" applyFont="1" applyBorder="1" applyAlignment="1">
      <alignment horizontal="center" wrapText="1"/>
    </xf>
    <xf numFmtId="0" fontId="10" fillId="0" borderId="15" xfId="0" applyFont="1" applyBorder="1" applyAlignment="1">
      <alignment horizontal="center" wrapText="1"/>
    </xf>
    <xf numFmtId="0" fontId="18" fillId="0" borderId="8" xfId="0" applyFont="1" applyBorder="1" applyAlignment="1">
      <alignment horizontal="left" wrapText="1"/>
    </xf>
    <xf numFmtId="0" fontId="10" fillId="0" borderId="79" xfId="0" applyFont="1" applyBorder="1" applyAlignment="1">
      <alignment wrapText="1"/>
    </xf>
    <xf numFmtId="0" fontId="10" fillId="0" borderId="32" xfId="0" applyFont="1" applyBorder="1" applyAlignment="1">
      <alignment vertical="top" wrapText="1"/>
    </xf>
    <xf numFmtId="1" fontId="10" fillId="0" borderId="128" xfId="0" applyNumberFormat="1" applyFont="1" applyBorder="1" applyAlignment="1">
      <alignment horizontal="center" wrapText="1"/>
    </xf>
    <xf numFmtId="0" fontId="10" fillId="0" borderId="133" xfId="0" applyFont="1" applyBorder="1" applyAlignment="1" applyProtection="1">
      <alignment vertical="center" wrapText="1"/>
      <protection locked="0"/>
    </xf>
    <xf numFmtId="0" fontId="10" fillId="0" borderId="79" xfId="0" applyFont="1" applyBorder="1" applyAlignment="1">
      <alignment vertical="top" wrapText="1"/>
    </xf>
    <xf numFmtId="0" fontId="10" fillId="0" borderId="27" xfId="0" applyFont="1" applyBorder="1" applyAlignment="1">
      <alignment vertical="top" wrapText="1"/>
    </xf>
    <xf numFmtId="0" fontId="10" fillId="0" borderId="31" xfId="0" applyFont="1" applyBorder="1" applyAlignment="1">
      <alignment vertical="top" wrapText="1"/>
    </xf>
    <xf numFmtId="0" fontId="12" fillId="0" borderId="79" xfId="0" applyFont="1" applyBorder="1" applyAlignment="1">
      <alignment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0" fillId="0" borderId="74" xfId="0" applyFont="1" applyBorder="1" applyAlignment="1">
      <alignment horizontal="center" wrapText="1"/>
    </xf>
    <xf numFmtId="0" fontId="10" fillId="0" borderId="37" xfId="0" applyFont="1" applyBorder="1" applyAlignment="1">
      <alignment vertical="top" wrapText="1"/>
    </xf>
    <xf numFmtId="1" fontId="18" fillId="0" borderId="21" xfId="0" applyNumberFormat="1" applyFont="1" applyBorder="1" applyAlignment="1">
      <alignment vertical="center" wrapText="1"/>
    </xf>
    <xf numFmtId="0" fontId="10" fillId="0" borderId="183" xfId="0" applyFont="1" applyBorder="1" applyAlignment="1">
      <alignment horizontal="center" vertical="center" wrapText="1"/>
    </xf>
    <xf numFmtId="0" fontId="10" fillId="0" borderId="35" xfId="0" applyFont="1" applyBorder="1" applyAlignment="1">
      <alignment wrapText="1"/>
    </xf>
    <xf numFmtId="0" fontId="10" fillId="0" borderId="184" xfId="0" applyFont="1" applyBorder="1" applyAlignment="1">
      <alignment wrapText="1"/>
    </xf>
    <xf numFmtId="0" fontId="12" fillId="0" borderId="185" xfId="0" applyFont="1" applyBorder="1" applyAlignment="1">
      <alignment horizontal="center" wrapText="1"/>
    </xf>
    <xf numFmtId="0" fontId="12" fillId="0" borderId="12" xfId="0" applyFont="1" applyBorder="1" applyAlignment="1">
      <alignment horizontal="center" vertical="center" wrapText="1"/>
    </xf>
    <xf numFmtId="0" fontId="12" fillId="0" borderId="12" xfId="0" applyFont="1" applyBorder="1" applyAlignment="1">
      <alignment horizontal="center" wrapText="1"/>
    </xf>
    <xf numFmtId="0" fontId="12" fillId="0" borderId="11" xfId="0" applyFont="1" applyBorder="1" applyAlignment="1">
      <alignment horizontal="left" wrapText="1"/>
    </xf>
    <xf numFmtId="0" fontId="12" fillId="0" borderId="152" xfId="0" applyFont="1" applyBorder="1" applyAlignment="1">
      <alignment horizontal="left" wrapText="1"/>
    </xf>
    <xf numFmtId="0" fontId="10" fillId="0" borderId="162" xfId="0" applyFont="1" applyBorder="1" applyAlignment="1">
      <alignment horizontal="center" vertical="center" wrapText="1"/>
    </xf>
    <xf numFmtId="1" fontId="18" fillId="0" borderId="108" xfId="0" applyNumberFormat="1" applyFont="1" applyBorder="1" applyAlignment="1">
      <alignment vertical="center" wrapText="1"/>
    </xf>
    <xf numFmtId="0" fontId="12" fillId="0" borderId="13" xfId="0" applyFont="1" applyBorder="1" applyAlignment="1">
      <alignment horizontal="center" wrapText="1"/>
    </xf>
    <xf numFmtId="0" fontId="12" fillId="0" borderId="173" xfId="0" applyFont="1" applyBorder="1" applyAlignment="1">
      <alignment horizontal="center" wrapText="1"/>
    </xf>
    <xf numFmtId="1" fontId="18" fillId="0" borderId="15" xfId="0" applyNumberFormat="1" applyFont="1" applyBorder="1" applyAlignment="1">
      <alignment wrapText="1"/>
    </xf>
    <xf numFmtId="1" fontId="18" fillId="0" borderId="11" xfId="0" applyNumberFormat="1" applyFont="1" applyBorder="1" applyAlignment="1">
      <alignment vertical="center" wrapText="1"/>
    </xf>
    <xf numFmtId="0" fontId="10" fillId="0" borderId="155" xfId="0" applyFont="1" applyBorder="1" applyAlignment="1">
      <alignment horizontal="center" vertical="center" wrapText="1"/>
    </xf>
    <xf numFmtId="0" fontId="10" fillId="0" borderId="186" xfId="0" applyFont="1" applyBorder="1" applyAlignment="1">
      <alignment horizontal="center" vertical="center" wrapText="1"/>
    </xf>
    <xf numFmtId="0" fontId="10" fillId="0" borderId="58" xfId="0" applyFont="1" applyBorder="1" applyAlignment="1">
      <alignment horizontal="left" wrapText="1"/>
    </xf>
    <xf numFmtId="0" fontId="10" fillId="0" borderId="31" xfId="0" applyFont="1" applyBorder="1" applyAlignment="1">
      <alignment wrapText="1"/>
    </xf>
    <xf numFmtId="0" fontId="10" fillId="0" borderId="16" xfId="0" applyFont="1" applyBorder="1" applyAlignment="1">
      <alignment wrapText="1"/>
    </xf>
    <xf numFmtId="0" fontId="10" fillId="0" borderId="37" xfId="0" applyFont="1" applyBorder="1" applyAlignment="1">
      <alignment wrapText="1"/>
    </xf>
    <xf numFmtId="1" fontId="10" fillId="0" borderId="129" xfId="0" applyNumberFormat="1" applyFont="1" applyBorder="1" applyAlignment="1">
      <alignment horizontal="center" vertical="center" wrapText="1"/>
    </xf>
    <xf numFmtId="0" fontId="10" fillId="0" borderId="138" xfId="0" applyFont="1" applyBorder="1" applyAlignment="1">
      <alignment horizontal="center" vertical="center" wrapText="1"/>
    </xf>
    <xf numFmtId="0" fontId="10" fillId="0" borderId="140" xfId="0" applyFont="1" applyBorder="1" applyAlignment="1">
      <alignment horizontal="center" vertical="center" wrapText="1"/>
    </xf>
    <xf numFmtId="0" fontId="10" fillId="0" borderId="83" xfId="0" applyFont="1" applyBorder="1" applyAlignment="1">
      <alignment wrapText="1"/>
    </xf>
    <xf numFmtId="0" fontId="10" fillId="0" borderId="32" xfId="0" applyFont="1" applyBorder="1" applyAlignment="1">
      <alignment wrapText="1"/>
    </xf>
    <xf numFmtId="0" fontId="11" fillId="4" borderId="192" xfId="0" applyFont="1" applyFill="1" applyBorder="1" applyAlignment="1">
      <alignment vertical="center"/>
    </xf>
    <xf numFmtId="0" fontId="11" fillId="4" borderId="193" xfId="0" applyFont="1" applyFill="1" applyBorder="1" applyAlignment="1">
      <alignment vertical="center"/>
    </xf>
    <xf numFmtId="0" fontId="11" fillId="4" borderId="194" xfId="0" applyFont="1" applyFill="1" applyBorder="1" applyAlignment="1">
      <alignment vertical="center"/>
    </xf>
    <xf numFmtId="0" fontId="11" fillId="4" borderId="195" xfId="0" applyFont="1" applyFill="1" applyBorder="1" applyAlignment="1">
      <alignment horizontal="center" vertical="center" wrapText="1"/>
    </xf>
    <xf numFmtId="9" fontId="14" fillId="0" borderId="8" xfId="0" applyNumberFormat="1" applyFont="1" applyBorder="1" applyAlignment="1">
      <alignment horizontal="center" vertical="center" wrapText="1"/>
    </xf>
    <xf numFmtId="0" fontId="12" fillId="0" borderId="71" xfId="0" applyFont="1" applyBorder="1" applyAlignment="1">
      <alignment horizontal="center" wrapText="1"/>
    </xf>
    <xf numFmtId="0" fontId="12" fillId="0" borderId="196" xfId="0" applyFont="1" applyBorder="1" applyAlignment="1">
      <alignment horizontal="center" vertical="center" wrapText="1"/>
    </xf>
    <xf numFmtId="0" fontId="12" fillId="0" borderId="72" xfId="0" applyFont="1" applyBorder="1" applyAlignment="1">
      <alignment horizontal="center" wrapText="1"/>
    </xf>
    <xf numFmtId="0" fontId="12" fillId="0" borderId="40" xfId="0" applyFont="1" applyBorder="1" applyAlignment="1">
      <alignment horizontal="left" wrapText="1"/>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9" fontId="10" fillId="7" borderId="1" xfId="0" applyNumberFormat="1" applyFont="1" applyFill="1" applyBorder="1" applyAlignment="1">
      <alignment horizontal="center" wrapText="1"/>
    </xf>
    <xf numFmtId="9" fontId="13" fillId="0" borderId="1" xfId="0" applyNumberFormat="1" applyFont="1" applyBorder="1" applyAlignment="1">
      <alignment horizontal="center" vertical="center"/>
    </xf>
    <xf numFmtId="9" fontId="10" fillId="7" borderId="1" xfId="0" applyNumberFormat="1" applyFont="1" applyFill="1" applyBorder="1" applyAlignment="1">
      <alignment horizontal="center" vertical="center" wrapText="1"/>
    </xf>
    <xf numFmtId="9" fontId="12" fillId="0" borderId="1" xfId="0" applyNumberFormat="1" applyFont="1" applyBorder="1" applyAlignment="1">
      <alignment horizontal="center" wrapText="1"/>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9" fontId="10" fillId="0" borderId="1" xfId="0" applyNumberFormat="1" applyFont="1" applyBorder="1" applyAlignment="1">
      <alignment horizontal="center" wrapText="1"/>
    </xf>
    <xf numFmtId="9" fontId="9" fillId="0" borderId="1" xfId="0" applyNumberFormat="1" applyFont="1" applyBorder="1" applyAlignment="1">
      <alignment horizontal="center" vertical="center"/>
    </xf>
    <xf numFmtId="0" fontId="20" fillId="9" borderId="15" xfId="0" applyFont="1" applyFill="1" applyBorder="1" applyAlignment="1">
      <alignment horizontal="center" vertical="center" wrapText="1"/>
    </xf>
    <xf numFmtId="0" fontId="9" fillId="9" borderId="80" xfId="0" applyFont="1" applyFill="1" applyBorder="1" applyAlignment="1">
      <alignment vertical="center" wrapText="1"/>
    </xf>
    <xf numFmtId="0" fontId="20" fillId="10" borderId="15" xfId="0" applyFont="1" applyFill="1" applyBorder="1" applyAlignment="1">
      <alignment horizontal="center" vertical="center" wrapText="1"/>
    </xf>
    <xf numFmtId="0" fontId="9" fillId="10" borderId="80" xfId="0" applyFont="1" applyFill="1" applyBorder="1" applyAlignment="1">
      <alignment vertical="center" wrapText="1"/>
    </xf>
    <xf numFmtId="0" fontId="9" fillId="11" borderId="80" xfId="0" applyFont="1" applyFill="1" applyBorder="1" applyAlignment="1">
      <alignment vertical="center" wrapText="1"/>
    </xf>
    <xf numFmtId="0" fontId="20" fillId="11" borderId="15"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9" fillId="12" borderId="57" xfId="0" applyFont="1" applyFill="1" applyBorder="1" applyAlignment="1">
      <alignment vertical="center" wrapText="1"/>
    </xf>
    <xf numFmtId="9" fontId="14" fillId="13" borderId="11" xfId="0" applyNumberFormat="1" applyFont="1" applyFill="1" applyBorder="1" applyAlignment="1">
      <alignment horizontal="center" vertical="center" wrapText="1"/>
    </xf>
    <xf numFmtId="1" fontId="10" fillId="0" borderId="17" xfId="0" applyNumberFormat="1" applyFont="1" applyBorder="1" applyAlignment="1">
      <alignment horizontal="center" vertical="center" wrapText="1"/>
    </xf>
    <xf numFmtId="1" fontId="10" fillId="0" borderId="7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77" xfId="0" applyNumberFormat="1" applyFont="1" applyBorder="1" applyAlignment="1">
      <alignment horizontal="center" vertical="center" wrapText="1"/>
    </xf>
    <xf numFmtId="1" fontId="10" fillId="0" borderId="44" xfId="0" applyNumberFormat="1" applyFont="1" applyBorder="1" applyAlignment="1" applyProtection="1">
      <alignment horizontal="center" vertical="center" wrapText="1"/>
      <protection locked="0"/>
    </xf>
    <xf numFmtId="1" fontId="10" fillId="0" borderId="78" xfId="0" applyNumberFormat="1" applyFont="1" applyBorder="1" applyAlignment="1" applyProtection="1">
      <alignment horizontal="center" vertical="center" wrapText="1"/>
      <protection locked="0"/>
    </xf>
    <xf numFmtId="1" fontId="10" fillId="0" borderId="75" xfId="0" applyNumberFormat="1" applyFont="1" applyBorder="1" applyAlignment="1" applyProtection="1">
      <alignment horizontal="center" vertical="center" wrapText="1"/>
      <protection locked="0"/>
    </xf>
    <xf numFmtId="1" fontId="10" fillId="0" borderId="175" xfId="0" applyNumberFormat="1" applyFont="1" applyBorder="1" applyAlignment="1" applyProtection="1">
      <alignment horizontal="center" vertical="center" wrapText="1"/>
      <protection locked="0"/>
    </xf>
    <xf numFmtId="0" fontId="10" fillId="0" borderId="128" xfId="0" applyFont="1" applyBorder="1" applyAlignment="1">
      <alignment horizontal="center" vertical="center" wrapText="1"/>
    </xf>
    <xf numFmtId="0" fontId="12" fillId="0" borderId="128" xfId="0" applyFont="1" applyBorder="1" applyAlignment="1">
      <alignment horizontal="center" vertical="center" wrapText="1"/>
    </xf>
    <xf numFmtId="0" fontId="10" fillId="0" borderId="109" xfId="0" applyFont="1" applyBorder="1" applyAlignment="1">
      <alignment horizontal="center" vertical="center" wrapText="1"/>
    </xf>
    <xf numFmtId="0" fontId="10" fillId="0" borderId="135" xfId="0" applyFont="1" applyBorder="1" applyAlignment="1">
      <alignment horizontal="center" vertical="center" wrapText="1"/>
    </xf>
    <xf numFmtId="0" fontId="12" fillId="0" borderId="135" xfId="0" applyFont="1" applyBorder="1" applyAlignment="1">
      <alignment horizontal="center" vertical="center" wrapText="1"/>
    </xf>
    <xf numFmtId="0" fontId="12" fillId="0" borderId="124" xfId="0" applyFont="1" applyBorder="1" applyAlignment="1">
      <alignment horizontal="center" vertical="center" wrapText="1"/>
    </xf>
    <xf numFmtId="0" fontId="10" fillId="0" borderId="17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4"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9"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76" xfId="0" applyFont="1" applyBorder="1" applyAlignment="1">
      <alignment horizontal="center" vertical="center" wrapText="1"/>
    </xf>
    <xf numFmtId="0" fontId="10" fillId="0" borderId="177" xfId="0" applyFont="1" applyBorder="1" applyAlignment="1">
      <alignment horizontal="center" vertical="center" wrapText="1"/>
    </xf>
    <xf numFmtId="1" fontId="10" fillId="0" borderId="45" xfId="0" applyNumberFormat="1" applyFont="1" applyBorder="1" applyAlignment="1">
      <alignment horizontal="center" vertical="center" wrapText="1"/>
    </xf>
    <xf numFmtId="0" fontId="10" fillId="0" borderId="23" xfId="0" applyFont="1" applyBorder="1" applyAlignment="1">
      <alignment horizontal="left" vertical="center" wrapText="1" indent="2"/>
    </xf>
    <xf numFmtId="0" fontId="10" fillId="0" borderId="9" xfId="0" applyFont="1" applyBorder="1"/>
    <xf numFmtId="0" fontId="10" fillId="0" borderId="197" xfId="0" applyFont="1" applyBorder="1" applyAlignment="1">
      <alignment horizontal="center" vertical="center" wrapText="1"/>
    </xf>
    <xf numFmtId="0" fontId="12" fillId="0" borderId="11" xfId="0" applyFont="1" applyBorder="1" applyAlignment="1">
      <alignment horizontal="center" vertical="center" wrapText="1"/>
    </xf>
    <xf numFmtId="0" fontId="20" fillId="8" borderId="8"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9" fillId="8" borderId="8" xfId="0" applyFont="1" applyFill="1" applyBorder="1" applyAlignment="1">
      <alignment vertical="center" wrapText="1"/>
    </xf>
    <xf numFmtId="0" fontId="9" fillId="8" borderId="15" xfId="0" applyFont="1" applyFill="1" applyBorder="1" applyAlignment="1">
      <alignment vertical="center" wrapText="1"/>
    </xf>
    <xf numFmtId="0" fontId="27" fillId="4" borderId="8"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3" fillId="6" borderId="0" xfId="0" applyFont="1" applyFill="1" applyAlignment="1">
      <alignment horizontal="center"/>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1" fontId="10" fillId="0" borderId="19" xfId="0" applyNumberFormat="1" applyFont="1" applyBorder="1" applyAlignment="1">
      <alignment horizontal="center" vertical="center" wrapText="1"/>
    </xf>
    <xf numFmtId="1" fontId="10" fillId="0" borderId="34" xfId="0" applyNumberFormat="1" applyFont="1" applyBorder="1" applyAlignment="1">
      <alignment horizontal="center" vertical="center" wrapText="1"/>
    </xf>
    <xf numFmtId="1" fontId="10" fillId="0" borderId="24"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1" fontId="4" fillId="0" borderId="34" xfId="0" applyNumberFormat="1" applyFont="1" applyBorder="1" applyAlignment="1">
      <alignment horizontal="center" vertical="center" wrapText="1"/>
    </xf>
    <xf numFmtId="0" fontId="10" fillId="0" borderId="172" xfId="0" applyFont="1" applyBorder="1" applyAlignment="1">
      <alignment horizontal="center" vertical="center" wrapText="1"/>
    </xf>
    <xf numFmtId="0" fontId="10" fillId="0" borderId="152" xfId="0" applyFont="1" applyBorder="1" applyAlignment="1">
      <alignment horizontal="center" vertical="center" wrapText="1"/>
    </xf>
    <xf numFmtId="0" fontId="10" fillId="0" borderId="98" xfId="0" applyFont="1" applyBorder="1" applyAlignment="1">
      <alignment horizontal="center" vertical="center" wrapText="1"/>
    </xf>
    <xf numFmtId="1" fontId="10" fillId="0" borderId="8"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1" fontId="10" fillId="0" borderId="15" xfId="0" applyNumberFormat="1" applyFont="1" applyBorder="1" applyAlignment="1">
      <alignment horizontal="center" vertical="center" wrapText="1"/>
    </xf>
    <xf numFmtId="9" fontId="14" fillId="13" borderId="9" xfId="0" applyNumberFormat="1" applyFont="1" applyFill="1" applyBorder="1" applyAlignment="1">
      <alignment horizontal="center" vertical="center" wrapText="1"/>
    </xf>
    <xf numFmtId="9" fontId="14" fillId="13" borderId="8" xfId="0" applyNumberFormat="1" applyFont="1" applyFill="1" applyBorder="1" applyAlignment="1">
      <alignment horizontal="center" vertical="center" wrapText="1"/>
    </xf>
    <xf numFmtId="9" fontId="14" fillId="13" borderId="15" xfId="0" applyNumberFormat="1" applyFont="1" applyFill="1" applyBorder="1" applyAlignment="1">
      <alignment horizontal="center" vertical="center" wrapText="1"/>
    </xf>
    <xf numFmtId="0" fontId="16" fillId="0" borderId="117" xfId="0" applyFont="1" applyBorder="1" applyAlignment="1">
      <alignment horizontal="left" wrapText="1"/>
    </xf>
    <xf numFmtId="0" fontId="16" fillId="0" borderId="90" xfId="0" applyFont="1" applyBorder="1" applyAlignment="1">
      <alignment horizontal="left" wrapText="1"/>
    </xf>
    <xf numFmtId="0" fontId="9" fillId="0" borderId="6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1" fontId="10" fillId="0" borderId="2"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125" xfId="0" applyFont="1" applyBorder="1" applyAlignment="1">
      <alignment horizontal="center" vertical="center" wrapText="1"/>
    </xf>
    <xf numFmtId="0" fontId="9" fillId="0" borderId="59" xfId="0" applyFont="1" applyBorder="1" applyAlignment="1">
      <alignment horizontal="center" vertical="center" wrapText="1"/>
    </xf>
    <xf numFmtId="1" fontId="10" fillId="0" borderId="119" xfId="0" applyNumberFormat="1" applyFont="1" applyBorder="1" applyAlignment="1">
      <alignment horizontal="center" vertical="center" wrapText="1"/>
    </xf>
    <xf numFmtId="1" fontId="10" fillId="0" borderId="141" xfId="0" applyNumberFormat="1" applyFont="1" applyBorder="1" applyAlignment="1">
      <alignment horizontal="center" vertical="center" wrapText="1"/>
    </xf>
    <xf numFmtId="1" fontId="10" fillId="0" borderId="142" xfId="0" applyNumberFormat="1" applyFont="1" applyBorder="1" applyAlignment="1">
      <alignment horizontal="center" vertical="center" wrapText="1"/>
    </xf>
    <xf numFmtId="0" fontId="17" fillId="0" borderId="117" xfId="0" applyFont="1" applyBorder="1" applyAlignment="1" applyProtection="1">
      <alignment horizontal="left" wrapText="1"/>
      <protection locked="0"/>
    </xf>
    <xf numFmtId="0" fontId="17" fillId="0" borderId="90" xfId="0" applyFont="1" applyBorder="1" applyAlignment="1" applyProtection="1">
      <alignment horizontal="left" wrapText="1"/>
      <protection locked="0"/>
    </xf>
    <xf numFmtId="0" fontId="10" fillId="0" borderId="172" xfId="0" applyFont="1" applyBorder="1" applyAlignment="1" applyProtection="1">
      <alignment horizontal="center" vertical="center" wrapText="1"/>
      <protection locked="0"/>
    </xf>
    <xf numFmtId="0" fontId="10" fillId="0" borderId="98" xfId="0" applyFont="1" applyBorder="1" applyAlignment="1" applyProtection="1">
      <alignment horizontal="center" vertical="center" wrapText="1"/>
      <protection locked="0"/>
    </xf>
    <xf numFmtId="0" fontId="10" fillId="0" borderId="15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2" fillId="0" borderId="93" xfId="0" applyFont="1" applyBorder="1" applyAlignment="1" applyProtection="1">
      <alignment horizontal="center" vertical="center" wrapText="1"/>
      <protection locked="0"/>
    </xf>
    <xf numFmtId="0" fontId="12" fillId="0" borderId="128" xfId="0" applyFont="1" applyBorder="1" applyAlignment="1" applyProtection="1">
      <alignment horizontal="center" vertical="center" wrapText="1"/>
      <protection locked="0"/>
    </xf>
    <xf numFmtId="0" fontId="10" fillId="0" borderId="117" xfId="0" applyFont="1" applyBorder="1" applyAlignment="1" applyProtection="1">
      <alignment horizontal="center" vertical="center" wrapText="1"/>
      <protection locked="0"/>
    </xf>
    <xf numFmtId="0" fontId="10" fillId="0" borderId="117" xfId="0" quotePrefix="1" applyFont="1" applyBorder="1" applyAlignment="1" applyProtection="1">
      <alignment horizontal="center" vertical="center" wrapText="1"/>
      <protection locked="0"/>
    </xf>
    <xf numFmtId="0" fontId="10" fillId="0" borderId="98" xfId="0" quotePrefix="1" applyFont="1" applyBorder="1" applyAlignment="1" applyProtection="1">
      <alignment horizontal="center" vertical="center" wrapText="1"/>
      <protection locked="0"/>
    </xf>
    <xf numFmtId="0" fontId="10" fillId="0" borderId="93" xfId="0" applyFont="1" applyBorder="1" applyAlignment="1" applyProtection="1">
      <alignment horizontal="center" vertical="center" wrapText="1"/>
      <protection locked="0"/>
    </xf>
    <xf numFmtId="0" fontId="10" fillId="0" borderId="128" xfId="0" applyFont="1" applyBorder="1" applyAlignment="1" applyProtection="1">
      <alignment horizontal="center" vertical="center" wrapText="1"/>
      <protection locked="0"/>
    </xf>
    <xf numFmtId="0" fontId="10" fillId="0" borderId="124" xfId="0" applyFont="1" applyBorder="1" applyAlignment="1" applyProtection="1">
      <alignment horizontal="center" vertical="center" wrapText="1"/>
      <protection locked="0"/>
    </xf>
    <xf numFmtId="0" fontId="10" fillId="0" borderId="135" xfId="0" applyFont="1" applyBorder="1" applyAlignment="1" applyProtection="1">
      <alignment horizontal="center" vertical="center" wrapText="1"/>
      <protection locked="0"/>
    </xf>
    <xf numFmtId="0" fontId="10" fillId="0" borderId="173" xfId="0" applyFont="1" applyBorder="1" applyAlignment="1" applyProtection="1">
      <alignment horizontal="center" vertical="center" wrapText="1"/>
      <protection locked="0"/>
    </xf>
    <xf numFmtId="0" fontId="10" fillId="0" borderId="123"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0" fillId="0" borderId="171" xfId="0" applyFont="1" applyBorder="1" applyAlignment="1" applyProtection="1">
      <alignment horizontal="center" vertical="center" wrapText="1"/>
      <protection locked="0"/>
    </xf>
    <xf numFmtId="0" fontId="10" fillId="0" borderId="109" xfId="0" applyFont="1" applyBorder="1" applyAlignment="1" applyProtection="1">
      <alignment horizontal="center" vertical="center" wrapText="1"/>
      <protection locked="0"/>
    </xf>
    <xf numFmtId="0" fontId="10" fillId="0" borderId="170" xfId="0" applyFont="1" applyBorder="1" applyAlignment="1" applyProtection="1">
      <alignment horizontal="center" vertical="center" wrapText="1"/>
      <protection locked="0"/>
    </xf>
    <xf numFmtId="1" fontId="10" fillId="0" borderId="93" xfId="0" applyNumberFormat="1" applyFont="1" applyBorder="1" applyAlignment="1">
      <alignment horizontal="center" vertical="center" wrapText="1"/>
    </xf>
    <xf numFmtId="1" fontId="10" fillId="0" borderId="128" xfId="0" applyNumberFormat="1" applyFont="1" applyBorder="1" applyAlignment="1">
      <alignment horizontal="center" vertical="center" wrapText="1"/>
    </xf>
    <xf numFmtId="1" fontId="10" fillId="0" borderId="124" xfId="0" applyNumberFormat="1" applyFont="1" applyBorder="1" applyAlignment="1">
      <alignment horizontal="center" vertical="center" wrapText="1"/>
    </xf>
    <xf numFmtId="1" fontId="10" fillId="0" borderId="150" xfId="0" applyNumberFormat="1" applyFont="1" applyBorder="1" applyAlignment="1">
      <alignment horizontal="center" vertical="center" wrapText="1"/>
    </xf>
    <xf numFmtId="1" fontId="10" fillId="0" borderId="174" xfId="0" applyNumberFormat="1" applyFont="1" applyBorder="1" applyAlignment="1">
      <alignment horizontal="center" vertical="center" wrapText="1"/>
    </xf>
    <xf numFmtId="1" fontId="10" fillId="0" borderId="100" xfId="0" applyNumberFormat="1" applyFont="1" applyBorder="1" applyAlignment="1">
      <alignment horizontal="center" vertical="center" wrapText="1"/>
    </xf>
    <xf numFmtId="0" fontId="10" fillId="0" borderId="181" xfId="0" applyFont="1" applyBorder="1" applyAlignment="1" applyProtection="1">
      <alignment horizontal="center" vertical="center" wrapText="1"/>
      <protection locked="0"/>
    </xf>
    <xf numFmtId="0" fontId="10" fillId="0" borderId="176" xfId="0" applyFont="1" applyBorder="1" applyAlignment="1" applyProtection="1">
      <alignment horizontal="center" vertical="center" wrapText="1"/>
      <protection locked="0"/>
    </xf>
    <xf numFmtId="0" fontId="10" fillId="0" borderId="169" xfId="0" applyFont="1" applyBorder="1" applyAlignment="1" applyProtection="1">
      <alignment horizontal="center" vertical="center" wrapText="1"/>
      <protection locked="0"/>
    </xf>
    <xf numFmtId="9" fontId="14" fillId="0" borderId="8"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9" fontId="14" fillId="0" borderId="15" xfId="0" applyNumberFormat="1" applyFont="1" applyBorder="1" applyAlignment="1">
      <alignment horizontal="center" vertical="center" wrapText="1"/>
    </xf>
    <xf numFmtId="0" fontId="10" fillId="0" borderId="182" xfId="0" applyFont="1" applyBorder="1" applyAlignment="1">
      <alignment horizontal="center" vertical="center" wrapText="1"/>
    </xf>
    <xf numFmtId="1" fontId="10" fillId="0" borderId="118" xfId="0" applyNumberFormat="1" applyFont="1" applyBorder="1" applyAlignment="1">
      <alignment horizontal="center" vertical="center" wrapText="1"/>
    </xf>
    <xf numFmtId="1" fontId="10" fillId="0" borderId="176" xfId="0" applyNumberFormat="1" applyFont="1" applyBorder="1" applyAlignment="1">
      <alignment horizontal="center" vertical="center" wrapText="1"/>
    </xf>
    <xf numFmtId="1" fontId="10" fillId="0" borderId="177" xfId="0" applyNumberFormat="1" applyFont="1" applyBorder="1" applyAlignment="1">
      <alignment horizontal="center" vertical="center" wrapText="1"/>
    </xf>
    <xf numFmtId="0" fontId="10" fillId="0" borderId="141" xfId="0" applyFont="1" applyBorder="1" applyAlignment="1">
      <alignment horizontal="center" vertical="center" wrapText="1"/>
    </xf>
    <xf numFmtId="0" fontId="10" fillId="0" borderId="14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8"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15" xfId="0" applyNumberFormat="1" applyFont="1" applyBorder="1" applyAlignment="1">
      <alignment horizontal="center" vertical="center"/>
    </xf>
    <xf numFmtId="9" fontId="14" fillId="0" borderId="82"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24" xfId="0" applyFont="1" applyBorder="1" applyAlignment="1">
      <alignment horizontal="center" vertical="center" wrapText="1"/>
    </xf>
    <xf numFmtId="0" fontId="17" fillId="0" borderId="91" xfId="0" applyFont="1" applyBorder="1" applyAlignment="1">
      <alignment horizontal="left" wrapText="1"/>
    </xf>
    <xf numFmtId="0" fontId="17" fillId="0" borderId="89" xfId="0" applyFont="1" applyBorder="1" applyAlignment="1">
      <alignment horizontal="left" wrapText="1"/>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12" fillId="0" borderId="93" xfId="0" applyFont="1" applyBorder="1" applyAlignment="1">
      <alignment horizontal="center" vertical="center" wrapText="1"/>
    </xf>
    <xf numFmtId="0" fontId="12" fillId="0" borderId="128" xfId="0" applyFont="1" applyBorder="1" applyAlignment="1">
      <alignment horizontal="center" vertical="center" wrapText="1"/>
    </xf>
    <xf numFmtId="0" fontId="10" fillId="0" borderId="171" xfId="0" applyFont="1" applyBorder="1" applyAlignment="1">
      <alignment horizontal="center" vertical="center" wrapText="1"/>
    </xf>
    <xf numFmtId="0" fontId="10" fillId="0" borderId="109"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wrapText="1"/>
    </xf>
    <xf numFmtId="0" fontId="25" fillId="0" borderId="1" xfId="0" applyFont="1" applyBorder="1" applyAlignment="1">
      <alignment horizontal="center" wrapText="1"/>
    </xf>
    <xf numFmtId="0" fontId="17" fillId="0" borderId="14" xfId="0" applyFont="1" applyBorder="1" applyAlignment="1">
      <alignment horizontal="left" vertical="center" wrapText="1"/>
    </xf>
    <xf numFmtId="1" fontId="10" fillId="0" borderId="20" xfId="0" applyNumberFormat="1" applyFont="1" applyBorder="1" applyAlignment="1">
      <alignment horizontal="center" vertical="center"/>
    </xf>
    <xf numFmtId="0" fontId="10" fillId="0" borderId="26"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1" fontId="10" fillId="0" borderId="64" xfId="0" applyNumberFormat="1" applyFont="1" applyBorder="1" applyAlignment="1">
      <alignment horizontal="center" vertical="center" wrapText="1"/>
    </xf>
    <xf numFmtId="1" fontId="10" fillId="0" borderId="18" xfId="0" applyNumberFormat="1" applyFont="1" applyBorder="1" applyAlignment="1">
      <alignment horizontal="center" vertical="center"/>
    </xf>
    <xf numFmtId="0" fontId="10" fillId="0" borderId="64" xfId="0" applyFont="1" applyBorder="1" applyAlignment="1">
      <alignment horizontal="center" vertical="center"/>
    </xf>
    <xf numFmtId="0" fontId="10" fillId="0" borderId="94" xfId="0" applyFont="1" applyBorder="1" applyAlignment="1">
      <alignment horizontal="center" vertical="center" wrapText="1"/>
    </xf>
    <xf numFmtId="0" fontId="12" fillId="0" borderId="173" xfId="0" applyFont="1" applyBorder="1" applyAlignment="1">
      <alignment horizontal="center" vertical="center" wrapText="1"/>
    </xf>
    <xf numFmtId="0" fontId="2" fillId="0" borderId="117" xfId="0" applyFont="1" applyBorder="1" applyAlignment="1">
      <alignment horizontal="center" vertical="center" wrapText="1"/>
    </xf>
    <xf numFmtId="0" fontId="10" fillId="0" borderId="135"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23" xfId="0" applyFont="1" applyBorder="1" applyAlignment="1">
      <alignment horizontal="center" vertical="center" wrapText="1"/>
    </xf>
    <xf numFmtId="0" fontId="12" fillId="0" borderId="0" xfId="0" applyFont="1" applyAlignment="1">
      <alignment horizontal="center" vertical="center" wrapText="1"/>
    </xf>
    <xf numFmtId="0" fontId="12" fillId="0" borderId="71" xfId="0" applyFont="1" applyBorder="1" applyAlignment="1">
      <alignment horizontal="center" vertical="center" wrapText="1"/>
    </xf>
    <xf numFmtId="1" fontId="10" fillId="0" borderId="94" xfId="0" applyNumberFormat="1" applyFont="1" applyBorder="1" applyAlignment="1">
      <alignment horizontal="center" vertical="center" wrapText="1"/>
    </xf>
    <xf numFmtId="0" fontId="10" fillId="0" borderId="106" xfId="0" applyFont="1" applyBorder="1" applyAlignment="1">
      <alignment horizontal="center" vertical="center" wrapText="1"/>
    </xf>
    <xf numFmtId="0" fontId="10" fillId="0" borderId="99" xfId="0" applyFont="1" applyBorder="1" applyAlignment="1">
      <alignment horizontal="center" vertical="center" wrapText="1"/>
    </xf>
    <xf numFmtId="1" fontId="10" fillId="0" borderId="103" xfId="0" applyNumberFormat="1" applyFont="1" applyBorder="1" applyAlignment="1">
      <alignment horizontal="center" vertical="center" wrapText="1"/>
    </xf>
    <xf numFmtId="1" fontId="10" fillId="0" borderId="131" xfId="0" applyNumberFormat="1" applyFont="1" applyBorder="1" applyAlignment="1">
      <alignment horizontal="center" vertical="center" wrapText="1"/>
    </xf>
    <xf numFmtId="0" fontId="10" fillId="0" borderId="130" xfId="0" applyFont="1" applyBorder="1" applyAlignment="1">
      <alignment horizontal="center" vertical="center" wrapText="1"/>
    </xf>
    <xf numFmtId="1" fontId="10" fillId="0" borderId="136" xfId="0" applyNumberFormat="1" applyFont="1" applyBorder="1" applyAlignment="1">
      <alignment horizontal="center" vertical="center" wrapText="1"/>
    </xf>
    <xf numFmtId="0" fontId="10" fillId="0" borderId="61" xfId="0" applyFont="1" applyBorder="1" applyAlignment="1">
      <alignment horizontal="center" vertical="center" wrapText="1"/>
    </xf>
    <xf numFmtId="1" fontId="10" fillId="0" borderId="20" xfId="0" applyNumberFormat="1" applyFont="1" applyBorder="1" applyAlignment="1">
      <alignment horizontal="center" vertical="center" wrapText="1"/>
    </xf>
    <xf numFmtId="9" fontId="14" fillId="0" borderId="84" xfId="0" applyNumberFormat="1" applyFont="1" applyBorder="1" applyAlignment="1">
      <alignment horizontal="center" vertical="center" wrapText="1"/>
    </xf>
    <xf numFmtId="9" fontId="14" fillId="0" borderId="85" xfId="0" applyNumberFormat="1" applyFont="1" applyBorder="1" applyAlignment="1">
      <alignment horizontal="center" vertical="center" wrapText="1"/>
    </xf>
    <xf numFmtId="9" fontId="14" fillId="0" borderId="86" xfId="0" applyNumberFormat="1" applyFont="1" applyBorder="1" applyAlignment="1">
      <alignment horizontal="center" vertical="center" wrapText="1"/>
    </xf>
    <xf numFmtId="0" fontId="12" fillId="0" borderId="189" xfId="0" applyFont="1" applyBorder="1" applyAlignment="1">
      <alignment horizontal="center" vertical="center" wrapText="1"/>
    </xf>
    <xf numFmtId="0" fontId="12" fillId="0" borderId="190" xfId="0" applyFont="1" applyBorder="1" applyAlignment="1">
      <alignment horizontal="center" vertical="center" wrapText="1"/>
    </xf>
    <xf numFmtId="0" fontId="12" fillId="0" borderId="191" xfId="0" applyFont="1" applyBorder="1" applyAlignment="1">
      <alignment horizontal="center" vertical="center" wrapText="1"/>
    </xf>
    <xf numFmtId="0" fontId="12" fillId="0" borderId="187" xfId="0" applyFont="1" applyBorder="1" applyAlignment="1">
      <alignment horizontal="center" vertical="center" wrapText="1"/>
    </xf>
    <xf numFmtId="0" fontId="12" fillId="0" borderId="182" xfId="0" applyFont="1" applyBorder="1" applyAlignment="1">
      <alignment horizontal="center" vertical="center" wrapText="1"/>
    </xf>
    <xf numFmtId="0" fontId="12" fillId="0" borderId="188" xfId="0" applyFont="1" applyBorder="1" applyAlignment="1">
      <alignment horizontal="center" vertical="center" wrapText="1"/>
    </xf>
    <xf numFmtId="0" fontId="17" fillId="0" borderId="40" xfId="0" applyFont="1" applyBorder="1" applyAlignment="1">
      <alignment horizontal="left" wrapText="1"/>
    </xf>
    <xf numFmtId="0" fontId="10" fillId="0" borderId="10" xfId="0" applyFont="1" applyBorder="1" applyAlignment="1">
      <alignment horizontal="center" vertical="center"/>
    </xf>
    <xf numFmtId="0" fontId="10" fillId="0" borderId="119" xfId="0" applyFont="1" applyBorder="1" applyAlignment="1">
      <alignment horizontal="center" vertical="center" wrapText="1"/>
    </xf>
    <xf numFmtId="0" fontId="10" fillId="0" borderId="18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70" xfId="0" applyFont="1" applyBorder="1" applyAlignment="1">
      <alignment horizontal="center" vertical="center" wrapText="1"/>
    </xf>
    <xf numFmtId="1" fontId="10" fillId="0" borderId="139" xfId="0" applyNumberFormat="1" applyFont="1" applyBorder="1" applyAlignment="1">
      <alignment horizontal="center" vertical="center" wrapText="1"/>
    </xf>
    <xf numFmtId="1" fontId="10" fillId="0" borderId="143" xfId="0" applyNumberFormat="1" applyFont="1" applyBorder="1" applyAlignment="1">
      <alignment horizontal="center" vertical="center" wrapText="1"/>
    </xf>
    <xf numFmtId="0" fontId="12" fillId="0" borderId="7" xfId="0" applyFont="1" applyBorder="1" applyAlignment="1">
      <alignment horizontal="center" vertical="center" wrapText="1"/>
    </xf>
    <xf numFmtId="9" fontId="14"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7" fillId="0" borderId="123" xfId="0" applyFont="1" applyBorder="1" applyAlignment="1">
      <alignment horizontal="left" wrapText="1"/>
    </xf>
    <xf numFmtId="0" fontId="17" fillId="0" borderId="125" xfId="0" applyFont="1" applyBorder="1" applyAlignment="1">
      <alignment horizontal="left" wrapText="1"/>
    </xf>
    <xf numFmtId="1" fontId="10" fillId="0" borderId="109" xfId="0" applyNumberFormat="1" applyFont="1" applyBorder="1" applyAlignment="1">
      <alignment horizontal="center" vertical="center" wrapText="1"/>
    </xf>
    <xf numFmtId="1" fontId="10" fillId="0" borderId="90" xfId="0" applyNumberFormat="1" applyFont="1" applyBorder="1" applyAlignment="1">
      <alignment horizontal="center" vertical="center" wrapText="1"/>
    </xf>
    <xf numFmtId="1" fontId="10" fillId="0" borderId="0" xfId="0" applyNumberFormat="1" applyFont="1" applyAlignment="1">
      <alignment horizontal="center" vertical="center" wrapText="1"/>
    </xf>
    <xf numFmtId="0" fontId="10" fillId="0" borderId="178" xfId="0" applyFont="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9" xfId="0" applyNumberFormat="1" applyFont="1" applyBorder="1" applyAlignment="1">
      <alignment horizontal="center" vertical="center" wrapText="1"/>
    </xf>
    <xf numFmtId="1" fontId="10" fillId="0" borderId="13" xfId="0" applyNumberFormat="1" applyFont="1" applyBorder="1" applyAlignment="1">
      <alignment horizontal="center" vertical="center" wrapText="1"/>
    </xf>
    <xf numFmtId="0" fontId="10" fillId="0" borderId="139" xfId="0" applyFont="1" applyBorder="1" applyAlignment="1">
      <alignment horizontal="center" vertical="center" wrapText="1"/>
    </xf>
    <xf numFmtId="0" fontId="10" fillId="0" borderId="143" xfId="0" applyFont="1" applyBorder="1" applyAlignment="1">
      <alignment horizontal="center" vertical="center" wrapText="1"/>
    </xf>
  </cellXfs>
  <cellStyles count="1">
    <cellStyle name="Normal" xfId="0" builtinId="0"/>
  </cellStyles>
  <dxfs count="111">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AE3D5"/>
        </patternFill>
      </fill>
    </dxf>
    <dxf>
      <font>
        <color auto="1"/>
      </font>
      <fill>
        <patternFill>
          <bgColor rgb="FFF9CCAD"/>
        </patternFill>
      </fill>
    </dxf>
    <dxf>
      <fill>
        <patternFill>
          <bgColor rgb="FFD9E2F2"/>
        </patternFill>
      </fill>
    </dxf>
    <dxf>
      <font>
        <color theme="0"/>
      </font>
      <fill>
        <patternFill>
          <bgColor rgb="FFABBDDC"/>
        </patternFill>
      </fill>
    </dxf>
    <dxf>
      <fill>
        <patternFill patternType="gray0625">
          <bgColor auto="1"/>
        </patternFill>
      </fill>
    </dxf>
    <dxf>
      <fill>
        <patternFill>
          <bgColor rgb="FFFDE4D6"/>
        </patternFill>
      </fill>
    </dxf>
    <dxf>
      <font>
        <color auto="1"/>
      </font>
      <fill>
        <patternFill>
          <bgColor rgb="FFF8CBAD"/>
        </patternFill>
      </fill>
    </dxf>
    <dxf>
      <fill>
        <patternFill>
          <bgColor rgb="FFD9E1F3"/>
        </patternFill>
      </fill>
    </dxf>
    <dxf>
      <font>
        <color theme="1"/>
      </font>
      <fill>
        <patternFill>
          <bgColor rgb="FFB4C6E8"/>
        </patternFill>
      </fill>
    </dxf>
  </dxfs>
  <tableStyles count="0" defaultTableStyle="TableStyleMedium2" defaultPivotStyle="PivotStyleLight16"/>
  <colors>
    <mruColors>
      <color rgb="FFFAE3D5"/>
      <color rgb="FFF9CCAD"/>
      <color rgb="FFD9E2F2"/>
      <color rgb="FFABBDDC"/>
      <color rgb="FFB4C6E7"/>
      <color rgb="FFD9E1F2"/>
      <color rgb="FFFCE4D6"/>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Component Capacity Indicator 
(The closer to the outer edge, the higher the capacity for</a:t>
            </a:r>
            <a:r>
              <a:rPr lang="en-US" baseline="0"/>
              <a:t> that component</a:t>
            </a:r>
            <a:r>
              <a:rPr lang="en-US"/>
              <a:t>)</a:t>
            </a:r>
          </a:p>
        </c:rich>
      </c:tx>
      <c:layout>
        <c:manualLayout>
          <c:xMode val="edge"/>
          <c:yMode val="edge"/>
          <c:x val="0.12891515224095088"/>
          <c:y val="2.1101032134496701E-2"/>
        </c:manualLayout>
      </c:layout>
      <c:overlay val="0"/>
      <c:spPr>
        <a:noFill/>
        <a:ln w="25400">
          <a:noFill/>
        </a:ln>
      </c:spPr>
    </c:title>
    <c:autoTitleDeleted val="0"/>
    <c:plotArea>
      <c:layout/>
      <c:radarChart>
        <c:radarStyle val="marker"/>
        <c:varyColors val="0"/>
        <c:ser>
          <c:idx val="0"/>
          <c:order val="0"/>
          <c:tx>
            <c:strRef>
              <c:f>Dasbor!$D$4</c:f>
              <c:strCache>
                <c:ptCount val="1"/>
                <c:pt idx="0">
                  <c:v>Skor SCIL</c:v>
                </c:pt>
              </c:strCache>
            </c:strRef>
          </c:tx>
          <c:spPr>
            <a:ln w="28575" cap="rnd">
              <a:solidFill>
                <a:schemeClr val="accent1"/>
              </a:solidFill>
              <a:round/>
            </a:ln>
            <a:effectLst/>
          </c:spPr>
          <c:marker>
            <c:symbol val="none"/>
          </c:marker>
          <c:cat>
            <c:strRef>
              <c:f>Dasbor!$A$5:$A$10</c:f>
              <c:strCache>
                <c:ptCount val="6"/>
                <c:pt idx="0">
                  <c:v>Perencanaan</c:v>
                </c:pt>
                <c:pt idx="1">
                  <c:v>Kerangka Hukum dan Kebijakan </c:v>
                </c:pt>
                <c:pt idx="2">
                  <c:v>Pengelolaan Keuangan </c:v>
                </c:pt>
                <c:pt idx="3">
                  <c:v>Pemberian Layanan</c:v>
                </c:pt>
                <c:pt idx="4">
                  <c:v>Sumber Daya Manusia</c:v>
                </c:pt>
                <c:pt idx="5">
                  <c:v>Keterlibatan Masyarakat</c:v>
                </c:pt>
              </c:strCache>
            </c:strRef>
          </c:cat>
          <c:val>
            <c:numRef>
              <c:f>Dasbor!$D$5:$D$10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A7A-7447-91B0-646F43B635CE}"/>
            </c:ext>
          </c:extLst>
        </c:ser>
        <c:ser>
          <c:idx val="1"/>
          <c:order val="1"/>
          <c:tx>
            <c:strRef>
              <c:f>Dasbor!$E$4</c:f>
              <c:strCache>
                <c:ptCount val="1"/>
                <c:pt idx="0">
                  <c:v>Gol</c:v>
                </c:pt>
              </c:strCache>
            </c:strRef>
          </c:tx>
          <c:spPr>
            <a:ln w="28575" cap="rnd">
              <a:solidFill>
                <a:schemeClr val="accent2"/>
              </a:solidFill>
              <a:round/>
            </a:ln>
            <a:effectLst/>
          </c:spPr>
          <c:marker>
            <c:symbol val="none"/>
          </c:marker>
          <c:val>
            <c:numRef>
              <c:f>Dasbor!$E$5:$E$10</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1A7A-7447-91B0-646F43B635CE}"/>
            </c:ext>
          </c:extLst>
        </c:ser>
        <c:dLbls>
          <c:showLegendKey val="0"/>
          <c:showVal val="0"/>
          <c:showCatName val="0"/>
          <c:showSerName val="0"/>
          <c:showPercent val="0"/>
          <c:showBubbleSize val="0"/>
        </c:dLbls>
        <c:axId val="1729201936"/>
        <c:axId val="1"/>
      </c:radarChart>
      <c:catAx>
        <c:axId val="1729201936"/>
        <c:scaling>
          <c:orientation val="minMax"/>
        </c:scaling>
        <c:delete val="0"/>
        <c:axPos val="b"/>
        <c:majorGridlines>
          <c:spPr>
            <a:ln w="6350" cap="flat" cmpd="sng" algn="ctr">
              <a:solidFill>
                <a:schemeClr val="accent3"/>
              </a:solidFill>
              <a:prstDash val="solid"/>
              <a:miter lim="800000"/>
            </a:ln>
            <a:effectLst/>
          </c:spPr>
        </c:majorGridlines>
        <c:numFmt formatCode="General" sourceLinked="1"/>
        <c:majorTickMark val="out"/>
        <c:minorTickMark val="none"/>
        <c:tickLblPos val="nextTo"/>
        <c:txPr>
          <a:bodyPr rot="-60000000" spcFirstLastPara="1" vertOverflow="ellipsis" vert="horz" wrap="square" anchor="ctr" anchorCtr="1"/>
          <a:lstStyle/>
          <a:p>
            <a:pPr>
              <a:defRPr sz="1100" b="1" i="0" u="none" strike="noStrike" kern="1200" baseline="0">
                <a:solidFill>
                  <a:srgbClr val="000000"/>
                </a:solidFill>
                <a:latin typeface="+mn-lt"/>
                <a:ea typeface="+mn-ea"/>
                <a:cs typeface="+mn-cs"/>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6350" cap="flat" cmpd="sng" algn="ctr">
            <a:solidFill>
              <a:schemeClr val="accent3"/>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9201936"/>
        <c:crosses val="autoZero"/>
        <c:crossBetween val="between"/>
        <c:minorUnit val="0.02"/>
      </c:valAx>
      <c:spPr>
        <a:noFill/>
        <a:ln w="25400">
          <a:noFill/>
        </a:ln>
      </c:spPr>
    </c:plotArea>
    <c:legend>
      <c:legendPos val="b"/>
      <c:layout>
        <c:manualLayout>
          <c:xMode val="edge"/>
          <c:yMode val="edge"/>
          <c:x val="0.64114233106793206"/>
          <c:y val="0.92600180889550965"/>
          <c:w val="0.34359779647315947"/>
          <c:h val="5.0200042562247305E-2"/>
        </c:manualLayout>
      </c:layout>
      <c:overlay val="0"/>
      <c:spPr>
        <a:noFill/>
        <a:ln w="25400">
          <a:noFill/>
        </a:ln>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nchor="t" anchorCtr="0"/>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200" b="1" i="0" u="none" strike="noStrike" baseline="0">
                <a:solidFill>
                  <a:srgbClr val="000000"/>
                </a:solidFill>
                <a:latin typeface="Gill Sans MT" pitchFamily="2" charset="0"/>
              </a:rPr>
              <a:t>Indikator Kapasitas Komponen</a:t>
            </a:r>
          </a:p>
          <a:p>
            <a:pPr>
              <a:defRPr sz="1000" b="0" i="0" u="none" strike="noStrike" baseline="0">
                <a:solidFill>
                  <a:srgbClr val="000000"/>
                </a:solidFill>
                <a:latin typeface="Calibri"/>
                <a:ea typeface="Calibri"/>
                <a:cs typeface="Calibri"/>
              </a:defRPr>
            </a:pPr>
            <a:r>
              <a:rPr lang="en-US" sz="1200" b="1" i="0" u="none" strike="noStrike" baseline="0">
                <a:solidFill>
                  <a:srgbClr val="000000"/>
                </a:solidFill>
                <a:latin typeface="Gill Sans MT" pitchFamily="2" charset="0"/>
              </a:rPr>
              <a:t>(Semakin dekat ke tepi luar, semakin tinggi kapasitas komponen tersebut)</a:t>
            </a:r>
            <a:endParaRPr lang="en-US" sz="1100" b="1" i="0" u="none" strike="noStrike" baseline="0">
              <a:solidFill>
                <a:srgbClr val="000000"/>
              </a:solidFill>
              <a:latin typeface="Gill Sans MT" pitchFamily="2" charset="0"/>
            </a:endParaRPr>
          </a:p>
        </c:rich>
      </c:tx>
      <c:layout>
        <c:manualLayout>
          <c:xMode val="edge"/>
          <c:yMode val="edge"/>
          <c:x val="0.12891516807152353"/>
          <c:y val="2.1101058559733012E-2"/>
        </c:manualLayout>
      </c:layout>
      <c:overlay val="0"/>
      <c:spPr>
        <a:noFill/>
        <a:ln w="25400">
          <a:noFill/>
        </a:ln>
      </c:spPr>
    </c:title>
    <c:autoTitleDeleted val="0"/>
    <c:plotArea>
      <c:layout>
        <c:manualLayout>
          <c:layoutTarget val="inner"/>
          <c:xMode val="edge"/>
          <c:yMode val="edge"/>
          <c:x val="0.31845567022435239"/>
          <c:y val="0.2628671162838187"/>
          <c:w val="0.36341343118591812"/>
          <c:h val="0.62052733924555425"/>
        </c:manualLayout>
      </c:layout>
      <c:radarChart>
        <c:radarStyle val="marker"/>
        <c:varyColors val="0"/>
        <c:ser>
          <c:idx val="0"/>
          <c:order val="0"/>
          <c:tx>
            <c:v>Skor SCIL</c:v>
          </c:tx>
          <c:spPr>
            <a:ln w="28575" cap="rnd">
              <a:solidFill>
                <a:schemeClr val="accent1"/>
              </a:solidFill>
              <a:round/>
            </a:ln>
            <a:effectLst/>
          </c:spPr>
          <c:marker>
            <c:symbol val="none"/>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Gill Sans MT" panose="020B05020201040202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Dasbor!$A$5:$A$10</c:f>
              <c:strCache>
                <c:ptCount val="6"/>
                <c:pt idx="0">
                  <c:v>Perencanaan</c:v>
                </c:pt>
                <c:pt idx="1">
                  <c:v>Kerangka Hukum dan Kebijakan </c:v>
                </c:pt>
                <c:pt idx="2">
                  <c:v>Pengelolaan Keuangan </c:v>
                </c:pt>
                <c:pt idx="3">
                  <c:v>Pemberian Layanan</c:v>
                </c:pt>
                <c:pt idx="4">
                  <c:v>Sumber Daya Manusia</c:v>
                </c:pt>
                <c:pt idx="5">
                  <c:v>Keterlibatan Masyarakat</c:v>
                </c:pt>
              </c:strCache>
            </c:strRef>
          </c:cat>
          <c:val>
            <c:numRef>
              <c:f>Dasbor!$D$5:$D$10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22B-FD45-B691-D1C97E0F40DB}"/>
            </c:ext>
          </c:extLst>
        </c:ser>
        <c:ser>
          <c:idx val="1"/>
          <c:order val="1"/>
          <c:tx>
            <c:v>Sasaran</c:v>
          </c:tx>
          <c:spPr>
            <a:ln w="28575" cap="rnd">
              <a:solidFill>
                <a:schemeClr val="accent2"/>
              </a:solidFill>
              <a:round/>
            </a:ln>
            <a:effectLst/>
          </c:spPr>
          <c:marker>
            <c:symbol val="none"/>
          </c:marker>
          <c:cat>
            <c:strRef>
              <c:f>Dasbor!$A$5:$A$10</c:f>
              <c:strCache>
                <c:ptCount val="6"/>
                <c:pt idx="0">
                  <c:v>Perencanaan</c:v>
                </c:pt>
                <c:pt idx="1">
                  <c:v>Kerangka Hukum dan Kebijakan </c:v>
                </c:pt>
                <c:pt idx="2">
                  <c:v>Pengelolaan Keuangan </c:v>
                </c:pt>
                <c:pt idx="3">
                  <c:v>Pemberian Layanan</c:v>
                </c:pt>
                <c:pt idx="4">
                  <c:v>Sumber Daya Manusia</c:v>
                </c:pt>
                <c:pt idx="5">
                  <c:v>Keterlibatan Masyarakat</c:v>
                </c:pt>
              </c:strCache>
            </c:strRef>
          </c:cat>
          <c:val>
            <c:numRef>
              <c:f>Dasbor!$E$5:$E$10</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322B-FD45-B691-D1C97E0F40DB}"/>
            </c:ext>
          </c:extLst>
        </c:ser>
        <c:dLbls>
          <c:showLegendKey val="0"/>
          <c:showVal val="0"/>
          <c:showCatName val="0"/>
          <c:showSerName val="0"/>
          <c:showPercent val="0"/>
          <c:showBubbleSize val="0"/>
        </c:dLbls>
        <c:axId val="1525660736"/>
        <c:axId val="1"/>
      </c:radarChart>
      <c:catAx>
        <c:axId val="1525660736"/>
        <c:scaling>
          <c:orientation val="minMax"/>
        </c:scaling>
        <c:delete val="0"/>
        <c:axPos val="b"/>
        <c:numFmt formatCode="General" sourceLinked="1"/>
        <c:majorTickMark val="out"/>
        <c:minorTickMark val="none"/>
        <c:tickLblPos val="nextTo"/>
        <c:txPr>
          <a:bodyPr rot="-60000000" spcFirstLastPara="1" vertOverflow="ellipsis" vert="horz" wrap="square" anchor="ctr" anchorCtr="1"/>
          <a:lstStyle/>
          <a:p>
            <a:pPr>
              <a:defRPr sz="1100" b="1" i="0" u="none" strike="noStrike" kern="1200" baseline="0">
                <a:solidFill>
                  <a:srgbClr val="000000"/>
                </a:solidFill>
                <a:latin typeface="Gill Sans MT" panose="020B0502020104020203" pitchFamily="34" charset="0"/>
                <a:ea typeface="+mn-ea"/>
                <a:cs typeface="+mn-cs"/>
              </a:defRPr>
            </a:pPr>
            <a:endParaRPr lang="en-US"/>
          </a:p>
        </c:txPr>
        <c:crossAx val="1"/>
        <c:crosses val="autoZero"/>
        <c:auto val="0"/>
        <c:lblAlgn val="ctr"/>
        <c:lblOffset val="100"/>
        <c:noMultiLvlLbl val="0"/>
      </c:catAx>
      <c:valAx>
        <c:axId val="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1525660736"/>
        <c:crosses val="autoZero"/>
        <c:crossBetween val="between"/>
        <c:minorUnit val="0.02"/>
      </c:valAx>
      <c:spPr>
        <a:noFill/>
        <a:ln w="25400">
          <a:noFill/>
        </a:ln>
      </c:spPr>
    </c:plotArea>
    <c:legend>
      <c:legendPos val="b"/>
      <c:layout>
        <c:manualLayout>
          <c:xMode val="edge"/>
          <c:yMode val="edge"/>
          <c:x val="0.64114224358318839"/>
          <c:y val="0.92600172081138854"/>
          <c:w val="0.24824857931719579"/>
          <c:h val="5.6843875475830474E-2"/>
        </c:manualLayout>
      </c:layout>
      <c:overlay val="0"/>
      <c:spPr>
        <a:noFill/>
        <a:ln w="25400">
          <a:noFill/>
        </a:ln>
      </c:spPr>
      <c:txPr>
        <a:bodyPr rot="0" spcFirstLastPara="1" vertOverflow="ellipsis" vert="horz" wrap="square" anchor="ctr" anchorCtr="1"/>
        <a:lstStyle/>
        <a:p>
          <a:pPr>
            <a:defRPr sz="900" b="0" i="0" u="none" strike="noStrike" kern="1200" baseline="0">
              <a:solidFill>
                <a:srgbClr val="000000"/>
              </a:solidFill>
              <a:latin typeface="Gill Sans MT" panose="020B0502020104020203" pitchFamily="34" charset="0"/>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nchor="t" anchorCtr="0"/>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444500</xdr:rowOff>
    </xdr:from>
    <xdr:to>
      <xdr:col>4</xdr:col>
      <xdr:colOff>787400</xdr:colOff>
      <xdr:row>29</xdr:row>
      <xdr:rowOff>381000</xdr:rowOff>
    </xdr:to>
    <xdr:graphicFrame macro="">
      <xdr:nvGraphicFramePr>
        <xdr:cNvPr id="848939" name="Chart 1">
          <a:extLst>
            <a:ext uri="{FF2B5EF4-FFF2-40B4-BE49-F238E27FC236}">
              <a16:creationId xmlns:a16="http://schemas.microsoft.com/office/drawing/2014/main" id="{25FE7985-2B7A-0AF5-D682-65B5B7BC34E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12</xdr:row>
      <xdr:rowOff>444500</xdr:rowOff>
    </xdr:from>
    <xdr:to>
      <xdr:col>5</xdr:col>
      <xdr:colOff>25400</xdr:colOff>
      <xdr:row>29</xdr:row>
      <xdr:rowOff>457200</xdr:rowOff>
    </xdr:to>
    <xdr:graphicFrame macro="">
      <xdr:nvGraphicFramePr>
        <xdr:cNvPr id="848940" name="Chart 3">
          <a:extLst>
            <a:ext uri="{FF2B5EF4-FFF2-40B4-BE49-F238E27FC236}">
              <a16:creationId xmlns:a16="http://schemas.microsoft.com/office/drawing/2014/main" id="{2EDC35DB-33E4-76DF-69EF-2645838D526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619124</xdr:colOff>
      <xdr:row>0</xdr:row>
      <xdr:rowOff>460875</xdr:rowOff>
    </xdr:from>
    <xdr:to>
      <xdr:col>6</xdr:col>
      <xdr:colOff>169545</xdr:colOff>
      <xdr:row>1</xdr:row>
      <xdr:rowOff>133439</xdr:rowOff>
    </xdr:to>
    <xdr:pic>
      <xdr:nvPicPr>
        <xdr:cNvPr id="2" name="Picture 1" descr="Logo Clean Cities, Blue Ocean">
          <a:extLst>
            <a:ext uri="{FF2B5EF4-FFF2-40B4-BE49-F238E27FC236}">
              <a16:creationId xmlns:a16="http://schemas.microsoft.com/office/drawing/2014/main" id="{7E7FE626-DB63-5994-89C8-3132A125A47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49" y="460875"/>
          <a:ext cx="3564256" cy="697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38100</xdr:colOff>
      <xdr:row>0</xdr:row>
      <xdr:rowOff>963965</xdr:rowOff>
    </xdr:to>
    <xdr:pic>
      <xdr:nvPicPr>
        <xdr:cNvPr id="3" name="Picture 2" descr="Logo USAID">
          <a:extLst>
            <a:ext uri="{FF2B5EF4-FFF2-40B4-BE49-F238E27FC236}">
              <a16:creationId xmlns:a16="http://schemas.microsoft.com/office/drawing/2014/main" id="{08C2BBE3-B2C6-2F26-5A07-8ABE56BA11C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2457450" cy="963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0.68391</cdr:x>
      <cdr:y>0.07209</cdr:y>
    </cdr:from>
    <cdr:to>
      <cdr:x>0.83451</cdr:x>
      <cdr:y>0.14517</cdr:y>
    </cdr:to>
    <cdr:sp macro="" textlink="">
      <cdr:nvSpPr>
        <cdr:cNvPr id="4" name="TextBox 3"/>
        <cdr:cNvSpPr txBox="1"/>
      </cdr:nvSpPr>
      <cdr:spPr>
        <a:xfrm xmlns:a="http://schemas.openxmlformats.org/drawingml/2006/main">
          <a:off x="4110789" y="268706"/>
          <a:ext cx="882316" cy="2707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0.68612</cdr:x>
      <cdr:y>0.06917</cdr:y>
    </cdr:from>
    <cdr:to>
      <cdr:x>0.83549</cdr:x>
      <cdr:y>0.13934</cdr:y>
    </cdr:to>
    <cdr:sp macro="" textlink="">
      <cdr:nvSpPr>
        <cdr:cNvPr id="4" name="TextBox 3"/>
        <cdr:cNvSpPr txBox="1"/>
      </cdr:nvSpPr>
      <cdr:spPr>
        <a:xfrm xmlns:a="http://schemas.openxmlformats.org/drawingml/2006/main">
          <a:off x="4110789" y="268706"/>
          <a:ext cx="882316" cy="2707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9662C-2C0B-5944-A0B4-63D17035E5A2}">
  <dimension ref="A1:BI30"/>
  <sheetViews>
    <sheetView zoomScaleNormal="100" workbookViewId="0">
      <selection activeCell="B5" sqref="B5"/>
    </sheetView>
  </sheetViews>
  <sheetFormatPr baseColWidth="10" defaultColWidth="9.1640625" defaultRowHeight="15" zeroHeight="1" x14ac:dyDescent="0.2"/>
  <cols>
    <col min="1" max="1" width="35.1640625" style="30" bestFit="1" customWidth="1"/>
    <col min="2" max="2" width="16" style="30" customWidth="1"/>
    <col min="3" max="3" width="20.5" style="30" customWidth="1"/>
    <col min="4" max="4" width="11.83203125" style="30" customWidth="1"/>
    <col min="5" max="5" width="12.1640625" style="465" customWidth="1"/>
    <col min="6" max="6" width="14" style="465" customWidth="1"/>
    <col min="7" max="7" width="12.1640625" style="465" customWidth="1"/>
    <col min="8" max="8" width="53.83203125" style="465" customWidth="1"/>
    <col min="9" max="10" width="9.1640625" style="465" customWidth="1"/>
    <col min="11" max="12" width="22.83203125" style="465" customWidth="1"/>
    <col min="13" max="13" width="22.83203125" style="30" customWidth="1"/>
    <col min="14" max="61" width="9.1640625" style="30"/>
    <col min="62" max="16384" width="9.1640625" style="31"/>
  </cols>
  <sheetData>
    <row r="1" spans="1:11" ht="81" customHeight="1" x14ac:dyDescent="0.2">
      <c r="A1" s="465"/>
      <c r="B1" s="465"/>
      <c r="C1" s="465"/>
      <c r="D1" s="465"/>
      <c r="H1"/>
    </row>
    <row r="2" spans="1:11" ht="40.75" customHeight="1" x14ac:dyDescent="0.25">
      <c r="A2" s="678" t="s">
        <v>500</v>
      </c>
      <c r="B2" s="678"/>
      <c r="C2" s="678"/>
      <c r="D2" s="678"/>
      <c r="E2" s="678"/>
      <c r="F2" s="678"/>
      <c r="G2" s="678"/>
      <c r="H2" s="678"/>
      <c r="I2" s="678"/>
      <c r="J2" s="678"/>
      <c r="K2" s="678"/>
    </row>
    <row r="3" spans="1:11" ht="13.75" customHeight="1" thickBot="1" x14ac:dyDescent="0.3">
      <c r="A3" s="472"/>
      <c r="B3" s="472"/>
      <c r="C3" s="472"/>
      <c r="D3" s="472"/>
      <c r="E3" s="472"/>
      <c r="F3" s="472"/>
      <c r="G3" s="472"/>
      <c r="H3" s="472"/>
      <c r="I3" s="472"/>
      <c r="J3" s="472"/>
      <c r="K3" s="472"/>
    </row>
    <row r="4" spans="1:11" ht="68" x14ac:dyDescent="0.2">
      <c r="A4" s="607" t="s">
        <v>458</v>
      </c>
      <c r="B4" s="608" t="s">
        <v>459</v>
      </c>
      <c r="C4" s="608" t="s">
        <v>460</v>
      </c>
      <c r="D4" s="32" t="s">
        <v>461</v>
      </c>
      <c r="E4" s="608" t="s">
        <v>462</v>
      </c>
      <c r="F4" s="466"/>
      <c r="G4" s="466"/>
    </row>
    <row r="5" spans="1:11" ht="16" x14ac:dyDescent="0.2">
      <c r="A5" s="33" t="s">
        <v>463</v>
      </c>
      <c r="B5" s="614">
        <f>'C1 - Perencanaan'!H39</f>
        <v>36</v>
      </c>
      <c r="C5" s="615">
        <f>'C1 - Perencanaan'!Q1</f>
        <v>0</v>
      </c>
      <c r="D5" s="616">
        <f>C5/B5</f>
        <v>0</v>
      </c>
      <c r="E5" s="617">
        <v>1</v>
      </c>
      <c r="F5" s="467"/>
      <c r="G5" s="468"/>
    </row>
    <row r="6" spans="1:11" ht="16" x14ac:dyDescent="0.2">
      <c r="A6" s="606" t="s">
        <v>464</v>
      </c>
      <c r="B6" s="614">
        <f>'C2 - Kerangka Kebijakan dan Huk'!H33</f>
        <v>30</v>
      </c>
      <c r="C6" s="615">
        <f>'C2 - Kerangka Kebijakan dan Huk'!Q1</f>
        <v>0</v>
      </c>
      <c r="D6" s="618">
        <f t="shared" ref="D6:D10" si="0">C6/B6</f>
        <v>0</v>
      </c>
      <c r="E6" s="617">
        <v>1</v>
      </c>
      <c r="F6" s="467"/>
      <c r="G6" s="468"/>
    </row>
    <row r="7" spans="1:11" ht="16" x14ac:dyDescent="0.2">
      <c r="A7" s="606" t="s">
        <v>465</v>
      </c>
      <c r="B7" s="614">
        <f>'C3 - Manajemen Keuangan'!H27</f>
        <v>24</v>
      </c>
      <c r="C7" s="615">
        <f>'C3 - Manajemen Keuangan'!Q1</f>
        <v>0</v>
      </c>
      <c r="D7" s="616">
        <f t="shared" si="0"/>
        <v>0</v>
      </c>
      <c r="E7" s="617">
        <v>1</v>
      </c>
      <c r="F7" s="467"/>
      <c r="G7" s="468"/>
    </row>
    <row r="8" spans="1:11" ht="16" x14ac:dyDescent="0.2">
      <c r="A8" s="606" t="s">
        <v>466</v>
      </c>
      <c r="B8" s="614">
        <f>'C4 - Pemberian Layanan'!H39</f>
        <v>36</v>
      </c>
      <c r="C8" s="615">
        <f>'C4 - Pemberian Layanan'!Q1</f>
        <v>0</v>
      </c>
      <c r="D8" s="616">
        <f t="shared" si="0"/>
        <v>0</v>
      </c>
      <c r="E8" s="617">
        <v>1</v>
      </c>
      <c r="F8" s="467"/>
      <c r="G8" s="468"/>
    </row>
    <row r="9" spans="1:11" ht="16" customHeight="1" x14ac:dyDescent="0.2">
      <c r="A9" s="606" t="s">
        <v>467</v>
      </c>
      <c r="B9" s="614">
        <f>'C5 - Sumber Daya Manusia'!G26</f>
        <v>23</v>
      </c>
      <c r="C9" s="615">
        <f>'C5 - Sumber Daya Manusia'!Q1</f>
        <v>0</v>
      </c>
      <c r="D9" s="616">
        <f>C9/B9</f>
        <v>0</v>
      </c>
      <c r="E9" s="617">
        <v>1</v>
      </c>
      <c r="F9" s="467"/>
      <c r="G9" s="468"/>
    </row>
    <row r="10" spans="1:11" ht="16" x14ac:dyDescent="0.2">
      <c r="A10" s="606" t="s">
        <v>468</v>
      </c>
      <c r="B10" s="614">
        <f>'C6 - Keterlibatan Masyarakat'!H31</f>
        <v>28</v>
      </c>
      <c r="C10" s="615">
        <f>'C6 - Keterlibatan Masyarakat'!Q1</f>
        <v>0</v>
      </c>
      <c r="D10" s="616">
        <f t="shared" si="0"/>
        <v>0</v>
      </c>
      <c r="E10" s="617">
        <v>1</v>
      </c>
      <c r="F10" s="467"/>
      <c r="G10" s="468"/>
    </row>
    <row r="11" spans="1:11" ht="16" x14ac:dyDescent="0.2">
      <c r="A11" s="35"/>
      <c r="B11" s="614"/>
      <c r="C11" s="614"/>
      <c r="D11" s="619"/>
      <c r="E11" s="617"/>
      <c r="G11" s="468"/>
    </row>
    <row r="12" spans="1:11" ht="17" thickBot="1" x14ac:dyDescent="0.25">
      <c r="A12" s="605" t="s">
        <v>142</v>
      </c>
      <c r="B12" s="620">
        <f>SUM(B5:B11)</f>
        <v>177</v>
      </c>
      <c r="C12" s="621">
        <f>SUM(C5:C10)</f>
        <v>0</v>
      </c>
      <c r="D12" s="622">
        <f t="shared" ref="D12" si="1">C12/B12</f>
        <v>0</v>
      </c>
      <c r="E12" s="623">
        <v>1</v>
      </c>
      <c r="F12" s="469"/>
      <c r="G12" s="470"/>
    </row>
    <row r="13" spans="1:11" ht="45" customHeight="1" x14ac:dyDescent="0.2">
      <c r="A13" s="465"/>
      <c r="B13" s="465"/>
      <c r="C13" s="465"/>
      <c r="D13" s="465"/>
      <c r="G13" s="676" t="s">
        <v>461</v>
      </c>
      <c r="H13" s="676" t="s">
        <v>501</v>
      </c>
    </row>
    <row r="14" spans="1:11" ht="16" thickBot="1" x14ac:dyDescent="0.25">
      <c r="A14" s="465"/>
      <c r="B14" s="465"/>
      <c r="C14" s="465"/>
      <c r="D14" s="465"/>
      <c r="G14" s="677"/>
      <c r="H14" s="677"/>
    </row>
    <row r="15" spans="1:11" ht="24" customHeight="1" x14ac:dyDescent="0.2">
      <c r="A15" s="465"/>
      <c r="B15" s="465"/>
      <c r="C15" s="465"/>
      <c r="D15" s="465"/>
      <c r="G15" s="672" t="s">
        <v>502</v>
      </c>
      <c r="H15" s="674" t="s">
        <v>503</v>
      </c>
    </row>
    <row r="16" spans="1:11" ht="16" thickBot="1" x14ac:dyDescent="0.25">
      <c r="A16" s="465"/>
      <c r="B16" s="465"/>
      <c r="C16" s="465"/>
      <c r="D16" s="465"/>
      <c r="G16" s="673"/>
      <c r="H16" s="675"/>
    </row>
    <row r="17" spans="1:11" ht="43" customHeight="1" thickBot="1" x14ac:dyDescent="0.25">
      <c r="A17" s="465"/>
      <c r="B17" s="465"/>
      <c r="C17" s="465"/>
      <c r="D17" s="465"/>
      <c r="G17" s="624" t="s">
        <v>504</v>
      </c>
      <c r="H17" s="625" t="s">
        <v>505</v>
      </c>
    </row>
    <row r="18" spans="1:11" ht="56" customHeight="1" thickBot="1" x14ac:dyDescent="0.4">
      <c r="A18" s="465"/>
      <c r="B18" s="465"/>
      <c r="C18" s="465"/>
      <c r="D18" s="465"/>
      <c r="G18" s="626" t="s">
        <v>506</v>
      </c>
      <c r="H18" s="627" t="s">
        <v>507</v>
      </c>
      <c r="K18" s="471"/>
    </row>
    <row r="19" spans="1:11" ht="39" customHeight="1" thickBot="1" x14ac:dyDescent="0.25">
      <c r="A19" s="465"/>
      <c r="B19" s="465"/>
      <c r="C19" s="465"/>
      <c r="D19" s="465"/>
      <c r="G19" s="629" t="s">
        <v>508</v>
      </c>
      <c r="H19" s="628" t="s">
        <v>509</v>
      </c>
    </row>
    <row r="20" spans="1:11" ht="33" thickBot="1" x14ac:dyDescent="0.25">
      <c r="A20" s="465"/>
      <c r="B20" s="465"/>
      <c r="C20" s="465"/>
      <c r="D20" s="465"/>
      <c r="G20" s="630" t="s">
        <v>510</v>
      </c>
      <c r="H20" s="631" t="s">
        <v>511</v>
      </c>
    </row>
    <row r="21" spans="1:11" x14ac:dyDescent="0.2">
      <c r="A21" s="465"/>
      <c r="B21" s="465"/>
      <c r="C21" s="465"/>
      <c r="D21" s="465"/>
    </row>
    <row r="22" spans="1:11" x14ac:dyDescent="0.2">
      <c r="A22" s="465"/>
      <c r="B22" s="465"/>
      <c r="C22" s="465"/>
      <c r="D22" s="465"/>
    </row>
    <row r="23" spans="1:11" x14ac:dyDescent="0.2">
      <c r="A23" s="465"/>
      <c r="B23" s="465"/>
      <c r="C23" s="465"/>
      <c r="D23" s="465"/>
    </row>
    <row r="24" spans="1:11" x14ac:dyDescent="0.2">
      <c r="A24" s="465"/>
      <c r="B24" s="465"/>
      <c r="C24" s="465"/>
      <c r="D24" s="465"/>
    </row>
    <row r="25" spans="1:11" x14ac:dyDescent="0.2">
      <c r="A25" s="465"/>
      <c r="B25" s="465"/>
      <c r="C25" s="465"/>
      <c r="D25" s="465"/>
    </row>
    <row r="26" spans="1:11" x14ac:dyDescent="0.2">
      <c r="A26" s="465"/>
      <c r="B26" s="465"/>
      <c r="C26" s="465"/>
      <c r="D26" s="465"/>
    </row>
    <row r="27" spans="1:11" x14ac:dyDescent="0.2">
      <c r="A27" s="465"/>
      <c r="B27" s="465"/>
      <c r="C27" s="465"/>
      <c r="D27" s="465"/>
    </row>
    <row r="28" spans="1:11" x14ac:dyDescent="0.2">
      <c r="A28" s="465"/>
      <c r="B28" s="465"/>
      <c r="C28" s="465"/>
      <c r="D28" s="465"/>
    </row>
    <row r="29" spans="1:11" x14ac:dyDescent="0.2">
      <c r="A29" s="465"/>
      <c r="B29" s="465"/>
      <c r="C29" s="465"/>
      <c r="D29" s="465"/>
    </row>
    <row r="30" spans="1:11" ht="36" customHeight="1" x14ac:dyDescent="0.2">
      <c r="A30" s="465"/>
      <c r="B30" s="465"/>
      <c r="C30" s="465"/>
      <c r="D30" s="465"/>
    </row>
  </sheetData>
  <mergeCells count="5">
    <mergeCell ref="G15:G16"/>
    <mergeCell ref="H15:H16"/>
    <mergeCell ref="G13:G14"/>
    <mergeCell ref="H13:H14"/>
    <mergeCell ref="A2:K2"/>
  </mergeCells>
  <phoneticPr fontId="1" type="noConversion"/>
  <conditionalFormatting sqref="D5:D10">
    <cfRule type="cellIs" dxfId="110" priority="1" operator="greaterThan">
      <formula>0.8999</formula>
    </cfRule>
    <cfRule type="cellIs" dxfId="109" priority="2" operator="between">
      <formula>0.7</formula>
      <formula>0.8999</formula>
    </cfRule>
    <cfRule type="cellIs" dxfId="108" priority="3" operator="between">
      <formula>0.5</formula>
      <formula>0.6999</formula>
    </cfRule>
    <cfRule type="cellIs" dxfId="107" priority="4" operator="between">
      <formula>0.3</formula>
      <formula>0.4999</formula>
    </cfRule>
    <cfRule type="cellIs" dxfId="106" priority="5" operator="between">
      <formula>0</formula>
      <formula>0.2999</formula>
    </cfRule>
  </conditionalFormatting>
  <pageMargins left="0.7" right="0.7" top="0.75" bottom="0.75" header="0.3" footer="0.3"/>
  <pageSetup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C458-41BB-1040-B0FA-C6A9510D9B47}">
  <dimension ref="A1:AX36"/>
  <sheetViews>
    <sheetView topLeftCell="N1" zoomScale="80" zoomScaleNormal="80" workbookViewId="0">
      <selection activeCell="S27" sqref="S27:Z27"/>
    </sheetView>
  </sheetViews>
  <sheetFormatPr baseColWidth="10" defaultColWidth="8.83203125" defaultRowHeight="15" x14ac:dyDescent="0.2"/>
  <cols>
    <col min="1" max="1" width="34.1640625" style="54" hidden="1" customWidth="1"/>
    <col min="2" max="2" width="16.1640625" style="54" hidden="1" customWidth="1"/>
    <col min="3" max="3" width="29.1640625" style="54" customWidth="1"/>
    <col min="4" max="4" width="34.5" style="54" customWidth="1"/>
    <col min="5" max="5" width="4.1640625" style="54" bestFit="1" customWidth="1"/>
    <col min="6" max="6" width="51.1640625" style="54" customWidth="1"/>
    <col min="7" max="7" width="4.1640625" style="54" bestFit="1" customWidth="1"/>
    <col min="8" max="8" width="87.83203125" style="54" customWidth="1"/>
    <col min="9" max="9" width="24.1640625" style="54" hidden="1" customWidth="1"/>
    <col min="10" max="10" width="24.83203125" style="54" hidden="1" customWidth="1"/>
    <col min="11" max="11" width="25.1640625" style="54" customWidth="1"/>
    <col min="12" max="12" width="53.1640625" style="54" hidden="1" customWidth="1"/>
    <col min="13" max="13" width="30.5" style="54" customWidth="1"/>
    <col min="14" max="14" width="21.5" style="54" customWidth="1"/>
    <col min="15" max="15" width="30" style="54" customWidth="1"/>
    <col min="16" max="16" width="17.1640625" style="54" customWidth="1"/>
    <col min="17" max="17" width="16.33203125" style="54" customWidth="1"/>
    <col min="18" max="18" width="33.83203125" style="54" customWidth="1"/>
    <col min="19" max="19" width="12.33203125" style="54" customWidth="1"/>
    <col min="20" max="20" width="13.6640625" style="54" customWidth="1"/>
    <col min="21" max="21" width="3.33203125" style="54" bestFit="1" customWidth="1"/>
    <col min="22" max="22" width="27.1640625" style="54" customWidth="1"/>
    <col min="23" max="23" width="9.5" style="54" customWidth="1"/>
    <col min="24" max="24" width="7.83203125" style="54" customWidth="1"/>
    <col min="25" max="25" width="7.33203125" style="54" customWidth="1"/>
    <col min="26" max="16384" width="8.83203125" style="54"/>
  </cols>
  <sheetData>
    <row r="1" spans="1:50" ht="95.5" customHeight="1" thickBot="1" x14ac:dyDescent="0.3">
      <c r="C1" s="854" t="s">
        <v>377</v>
      </c>
      <c r="D1" s="855"/>
      <c r="E1" s="855"/>
      <c r="F1" s="855"/>
      <c r="G1" s="855"/>
      <c r="H1" s="855"/>
      <c r="I1" s="855"/>
      <c r="J1" s="855"/>
      <c r="K1" s="855"/>
      <c r="L1" s="855"/>
      <c r="M1" s="855"/>
      <c r="N1" s="342"/>
      <c r="O1" s="156" t="s">
        <v>203</v>
      </c>
      <c r="P1" s="37"/>
      <c r="Q1" s="38">
        <f>Q26</f>
        <v>0</v>
      </c>
      <c r="R1" s="231" t="str">
        <f>CONCATENATE("out of ",H26," points")</f>
        <v>out of 23 points</v>
      </c>
    </row>
    <row r="2" spans="1:50" s="36" customFormat="1" ht="110.5" customHeight="1" thickBot="1" x14ac:dyDescent="0.25">
      <c r="A2" s="343" t="s">
        <v>0</v>
      </c>
      <c r="B2" s="344" t="str">
        <f>'C1 - Perencanaan'!B2</f>
        <v>Sub-Component Number</v>
      </c>
      <c r="C2" s="344" t="str">
        <f>'C1 - Perencanaan'!C2</f>
        <v>Sub-Komponen</v>
      </c>
      <c r="D2" s="345" t="str">
        <f>'C1 - Perencanaan'!D2</f>
        <v>Deskripsi Sub-Komponen</v>
      </c>
      <c r="E2" s="346" t="s">
        <v>190</v>
      </c>
      <c r="F2" s="345" t="str">
        <f>'C1 - Perencanaan'!F2</f>
        <v>Kriteria</v>
      </c>
      <c r="G2" s="163" t="str">
        <f>'C1 - Perencanaan'!G2</f>
        <v>Nomor Pertanyaan</v>
      </c>
      <c r="H2" s="166" t="str">
        <f>'C1 - Perencanaan'!H2</f>
        <v xml:space="preserve">Pertanyaan Kriteria Penilaian SCIL CCBO </v>
      </c>
      <c r="I2" s="166" t="str">
        <f>'C1 - Perencanaan'!I2</f>
        <v>Total Possible Points Per Question             1= Yes   0=No</v>
      </c>
      <c r="J2" s="166" t="str">
        <f>'C1 - Perencanaan'!J2</f>
        <v>Total Possible Points for each Criteria                 1= Yes   0=No</v>
      </c>
      <c r="K2" s="166" t="str">
        <f>'C1 - Perencanaan'!K2</f>
        <v>Respons Awal – Tandai jika Anda berpikir jawaban dari pertanyaan ini adalah "Ya"</v>
      </c>
      <c r="L2" s="166" t="str">
        <f>'C1 - Perencanaan'!L2</f>
        <v>Evidence for Criterion Questions are Often Found in These Documents</v>
      </c>
      <c r="M2" s="166" t="str">
        <f>'C1 - Perencanaan'!M2</f>
        <v>Memiliki Bukti – Tandai jika Anda memiliki bukti untuk menunjukkan bahwa jawaban tersebut adalah "Ya"</v>
      </c>
      <c r="N2" s="166" t="str">
        <f>'C1 - Perencanaan'!N2</f>
        <v>Score for each Sub-Criteria  Items                           1= Ya   0=Tidak</v>
      </c>
      <c r="O2" s="166" t="str">
        <f>'C1 - Perencanaan'!O2</f>
        <v>Nama dokumen yang disediakan sebagai bukti untuk pertanyaan kriteria yang dijawab dengan "Ya"</v>
      </c>
      <c r="P2" s="166" t="str">
        <f>'C1 - Perencanaan'!P2</f>
        <v xml:space="preserve"> Link URL ke dokumen bukti </v>
      </c>
      <c r="Q2" s="166" t="str">
        <f>'C1 - Perencanaan'!Q2</f>
        <v>Skor Ringkasan untuk setiap Kriteria (# Jawaban Ya)</v>
      </c>
      <c r="R2" s="166" t="str">
        <f>'C1 - Perencanaan'!R2</f>
        <v>Catatan (Isu, Komentar, Klarifikasi, di mana dalam dokumen bukti dapat ditemukan, dll.)</v>
      </c>
    </row>
    <row r="3" spans="1:50" ht="32" x14ac:dyDescent="0.2">
      <c r="A3" s="712" t="s">
        <v>117</v>
      </c>
      <c r="B3" s="713">
        <v>1</v>
      </c>
      <c r="C3" s="660"/>
      <c r="D3" s="377"/>
      <c r="E3" s="776">
        <v>1</v>
      </c>
      <c r="F3" s="779" t="s">
        <v>386</v>
      </c>
      <c r="G3" s="262">
        <v>1</v>
      </c>
      <c r="H3" s="347" t="s">
        <v>393</v>
      </c>
      <c r="I3" s="348">
        <v>1</v>
      </c>
      <c r="J3" s="660">
        <f>SUM(I3:I4)</f>
        <v>2</v>
      </c>
      <c r="K3" s="377"/>
      <c r="L3" s="716" t="s">
        <v>118</v>
      </c>
      <c r="M3" s="377"/>
      <c r="N3" s="240" t="str">
        <f>IF(M3="","",IF(M3="YA",1,0))</f>
        <v/>
      </c>
      <c r="O3" s="71"/>
      <c r="P3" s="71"/>
      <c r="Q3" s="857">
        <f>SUM(N3:N4)</f>
        <v>0</v>
      </c>
      <c r="R3" s="71"/>
    </row>
    <row r="4" spans="1:50" ht="65" thickBot="1" x14ac:dyDescent="0.25">
      <c r="A4" s="712"/>
      <c r="B4" s="713"/>
      <c r="C4" s="452"/>
      <c r="D4" s="278"/>
      <c r="E4" s="778"/>
      <c r="F4" s="820"/>
      <c r="G4" s="187">
        <f t="shared" ref="G4:G25" si="0">G3+1</f>
        <v>2</v>
      </c>
      <c r="H4" s="350" t="s">
        <v>394</v>
      </c>
      <c r="I4" s="351">
        <v>1</v>
      </c>
      <c r="J4" s="657"/>
      <c r="K4" s="588"/>
      <c r="L4" s="683"/>
      <c r="M4" s="381"/>
      <c r="N4" s="589" t="str">
        <f>IF(M4="","",IF(M4="YA",1,0))</f>
        <v/>
      </c>
      <c r="O4" s="84"/>
      <c r="P4" s="84"/>
      <c r="Q4" s="858"/>
      <c r="R4" s="353"/>
    </row>
    <row r="5" spans="1:50" ht="19" x14ac:dyDescent="0.2">
      <c r="A5" s="712"/>
      <c r="B5" s="713"/>
      <c r="C5" s="452"/>
      <c r="D5" s="278"/>
      <c r="E5" s="776">
        <v>2</v>
      </c>
      <c r="F5" s="770" t="s">
        <v>493</v>
      </c>
      <c r="G5" s="354">
        <f t="shared" si="0"/>
        <v>3</v>
      </c>
      <c r="H5" s="355" t="s">
        <v>395</v>
      </c>
      <c r="I5" s="356">
        <v>1</v>
      </c>
      <c r="J5" s="656">
        <f>SUM(I5:I6)</f>
        <v>2</v>
      </c>
      <c r="K5" s="177"/>
      <c r="L5" s="691" t="s">
        <v>119</v>
      </c>
      <c r="M5" s="377"/>
      <c r="N5" s="112" t="str">
        <f t="shared" ref="N5:N25" si="1">IF(M5="","",IF(M5="YA",1,0))</f>
        <v/>
      </c>
      <c r="O5" s="357"/>
      <c r="P5" s="357"/>
      <c r="Q5" s="749">
        <f>SUM(N5:N6)</f>
        <v>0</v>
      </c>
      <c r="R5" s="358"/>
    </row>
    <row r="6" spans="1:50" s="183" customFormat="1" ht="33" thickBot="1" x14ac:dyDescent="0.25">
      <c r="A6" s="712"/>
      <c r="B6" s="713"/>
      <c r="C6" s="452"/>
      <c r="D6" s="278"/>
      <c r="E6" s="778"/>
      <c r="F6" s="859"/>
      <c r="G6" s="359">
        <f t="shared" si="0"/>
        <v>4</v>
      </c>
      <c r="H6" s="252" t="s">
        <v>396</v>
      </c>
      <c r="I6" s="360">
        <v>1</v>
      </c>
      <c r="J6" s="205"/>
      <c r="K6" s="174"/>
      <c r="L6" s="692"/>
      <c r="M6" s="174"/>
      <c r="N6" s="202" t="str">
        <f t="shared" si="1"/>
        <v/>
      </c>
      <c r="O6" s="361"/>
      <c r="P6" s="361"/>
      <c r="Q6" s="750"/>
      <c r="R6" s="362"/>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row>
    <row r="7" spans="1:50" ht="32" x14ac:dyDescent="0.2">
      <c r="A7" s="712"/>
      <c r="B7" s="195"/>
      <c r="C7" s="452"/>
      <c r="D7" s="278"/>
      <c r="E7" s="377"/>
      <c r="F7" s="664"/>
      <c r="G7" s="363">
        <f t="shared" si="0"/>
        <v>5</v>
      </c>
      <c r="H7" s="364" t="s">
        <v>397</v>
      </c>
      <c r="I7" s="365">
        <v>1</v>
      </c>
      <c r="J7" s="661"/>
      <c r="K7" s="177"/>
      <c r="L7" s="691" t="s">
        <v>120</v>
      </c>
      <c r="M7" s="377"/>
      <c r="N7" s="112" t="str">
        <f t="shared" si="1"/>
        <v/>
      </c>
      <c r="O7" s="357"/>
      <c r="P7" s="357"/>
      <c r="Q7" s="860">
        <f>SUM(N7:N12)</f>
        <v>0</v>
      </c>
      <c r="R7" s="357"/>
    </row>
    <row r="8" spans="1:50" ht="32" x14ac:dyDescent="0.2">
      <c r="A8" s="712"/>
      <c r="B8" s="195"/>
      <c r="C8" s="452"/>
      <c r="D8" s="278"/>
      <c r="E8" s="278"/>
      <c r="F8" s="665"/>
      <c r="G8" s="270">
        <f t="shared" si="0"/>
        <v>6</v>
      </c>
      <c r="H8" s="366" t="s">
        <v>398</v>
      </c>
      <c r="I8" s="184">
        <v>1</v>
      </c>
      <c r="J8" s="269"/>
      <c r="K8" s="170"/>
      <c r="L8" s="693"/>
      <c r="M8" s="381"/>
      <c r="N8" s="196" t="str">
        <f t="shared" si="1"/>
        <v/>
      </c>
      <c r="O8" s="368"/>
      <c r="P8" s="368"/>
      <c r="Q8" s="861"/>
      <c r="R8" s="368"/>
    </row>
    <row r="9" spans="1:50" ht="96" x14ac:dyDescent="0.2">
      <c r="A9" s="712"/>
      <c r="B9" s="195"/>
      <c r="C9" s="452" t="s">
        <v>378</v>
      </c>
      <c r="D9" s="278" t="s">
        <v>382</v>
      </c>
      <c r="E9" s="278">
        <v>3</v>
      </c>
      <c r="F9" s="665" t="s">
        <v>387</v>
      </c>
      <c r="G9" s="270">
        <f t="shared" si="0"/>
        <v>7</v>
      </c>
      <c r="H9" s="366" t="s">
        <v>399</v>
      </c>
      <c r="I9" s="184">
        <v>1</v>
      </c>
      <c r="J9" s="269"/>
      <c r="K9" s="170"/>
      <c r="L9" s="693"/>
      <c r="M9" s="381"/>
      <c r="N9" s="196" t="str">
        <f t="shared" si="1"/>
        <v/>
      </c>
      <c r="O9" s="368"/>
      <c r="P9" s="368"/>
      <c r="Q9" s="861"/>
      <c r="R9" s="368"/>
    </row>
    <row r="10" spans="1:50" ht="32" x14ac:dyDescent="0.2">
      <c r="A10" s="712"/>
      <c r="B10" s="195"/>
      <c r="C10" s="452"/>
      <c r="D10" s="278"/>
      <c r="E10" s="278"/>
      <c r="F10" s="665"/>
      <c r="G10" s="270">
        <f t="shared" si="0"/>
        <v>8</v>
      </c>
      <c r="H10" s="366" t="s">
        <v>400</v>
      </c>
      <c r="I10" s="184">
        <v>1</v>
      </c>
      <c r="J10" s="269"/>
      <c r="K10" s="170"/>
      <c r="L10" s="693"/>
      <c r="M10" s="381"/>
      <c r="N10" s="196" t="str">
        <f t="shared" si="1"/>
        <v/>
      </c>
      <c r="O10" s="368"/>
      <c r="P10" s="368"/>
      <c r="Q10" s="861"/>
      <c r="R10" s="368"/>
    </row>
    <row r="11" spans="1:50" ht="33" thickBot="1" x14ac:dyDescent="0.25">
      <c r="A11" s="712"/>
      <c r="B11" s="195"/>
      <c r="C11" s="452"/>
      <c r="D11" s="278"/>
      <c r="E11" s="278"/>
      <c r="F11" s="665"/>
      <c r="G11" s="270">
        <f t="shared" si="0"/>
        <v>9</v>
      </c>
      <c r="H11" s="366" t="s">
        <v>401</v>
      </c>
      <c r="I11" s="184">
        <v>1</v>
      </c>
      <c r="J11" s="269"/>
      <c r="K11" s="170"/>
      <c r="L11" s="822"/>
      <c r="M11" s="381"/>
      <c r="N11" s="196" t="str">
        <f t="shared" si="1"/>
        <v/>
      </c>
      <c r="O11" s="361"/>
      <c r="P11" s="368"/>
      <c r="Q11" s="861"/>
      <c r="R11" s="368"/>
    </row>
    <row r="12" spans="1:50" ht="33" thickBot="1" x14ac:dyDescent="0.25">
      <c r="A12" s="712"/>
      <c r="B12" s="713">
        <v>2</v>
      </c>
      <c r="C12" s="452"/>
      <c r="D12" s="374"/>
      <c r="E12" s="374"/>
      <c r="F12" s="666"/>
      <c r="G12" s="359">
        <f t="shared" si="0"/>
        <v>10</v>
      </c>
      <c r="H12" s="369" t="s">
        <v>402</v>
      </c>
      <c r="I12" s="370">
        <v>1</v>
      </c>
      <c r="J12" s="595">
        <f>SUM(I12:I12)</f>
        <v>1</v>
      </c>
      <c r="K12" s="174"/>
      <c r="L12" s="372" t="s">
        <v>121</v>
      </c>
      <c r="M12" s="174"/>
      <c r="N12" s="202" t="str">
        <f t="shared" si="1"/>
        <v/>
      </c>
      <c r="O12" s="175"/>
      <c r="P12" s="175"/>
      <c r="Q12" s="862"/>
      <c r="R12" s="175"/>
    </row>
    <row r="13" spans="1:50" ht="48" x14ac:dyDescent="0.2">
      <c r="A13" s="712"/>
      <c r="B13" s="713"/>
      <c r="C13" s="776" t="s">
        <v>379</v>
      </c>
      <c r="D13" s="863" t="s">
        <v>383</v>
      </c>
      <c r="E13" s="776">
        <v>4</v>
      </c>
      <c r="F13" s="821" t="s">
        <v>388</v>
      </c>
      <c r="G13" s="177">
        <f t="shared" si="0"/>
        <v>11</v>
      </c>
      <c r="H13" s="373" t="s">
        <v>403</v>
      </c>
      <c r="I13" s="356">
        <v>1</v>
      </c>
      <c r="J13" s="269">
        <f>SUM(I13:I15)</f>
        <v>3</v>
      </c>
      <c r="K13" s="177"/>
      <c r="L13" s="682" t="s">
        <v>122</v>
      </c>
      <c r="M13" s="377"/>
      <c r="N13" s="112" t="str">
        <f t="shared" si="1"/>
        <v/>
      </c>
      <c r="O13" s="179"/>
      <c r="P13" s="179"/>
      <c r="Q13" s="856">
        <f>SUM(N13:N15)</f>
        <v>0</v>
      </c>
      <c r="R13" s="243"/>
    </row>
    <row r="14" spans="1:50" ht="32" x14ac:dyDescent="0.2">
      <c r="A14" s="712"/>
      <c r="B14" s="713"/>
      <c r="C14" s="777"/>
      <c r="D14" s="863"/>
      <c r="E14" s="777"/>
      <c r="F14" s="693"/>
      <c r="G14" s="170">
        <f t="shared" si="0"/>
        <v>12</v>
      </c>
      <c r="H14" s="373" t="s">
        <v>404</v>
      </c>
      <c r="I14" s="356">
        <v>1</v>
      </c>
      <c r="J14" s="269"/>
      <c r="K14" s="170"/>
      <c r="L14" s="683"/>
      <c r="M14" s="381"/>
      <c r="N14" s="196" t="str">
        <f t="shared" si="1"/>
        <v/>
      </c>
      <c r="O14" s="179"/>
      <c r="P14" s="179"/>
      <c r="Q14" s="856"/>
      <c r="R14" s="243"/>
    </row>
    <row r="15" spans="1:50" ht="33" thickBot="1" x14ac:dyDescent="0.25">
      <c r="A15" s="712"/>
      <c r="B15" s="713"/>
      <c r="C15" s="777"/>
      <c r="D15" s="863"/>
      <c r="E15" s="778"/>
      <c r="F15" s="822"/>
      <c r="G15" s="374">
        <f t="shared" si="0"/>
        <v>13</v>
      </c>
      <c r="H15" s="375" t="s">
        <v>405</v>
      </c>
      <c r="I15" s="376">
        <v>1</v>
      </c>
      <c r="J15" s="527"/>
      <c r="K15" s="174"/>
      <c r="L15" s="684"/>
      <c r="M15" s="174"/>
      <c r="N15" s="202" t="str">
        <f t="shared" si="1"/>
        <v/>
      </c>
      <c r="O15" s="171"/>
      <c r="P15" s="171"/>
      <c r="Q15" s="856"/>
      <c r="R15" s="249"/>
    </row>
    <row r="16" spans="1:50" ht="32" x14ac:dyDescent="0.2">
      <c r="A16" s="712"/>
      <c r="B16" s="713"/>
      <c r="C16" s="777"/>
      <c r="D16" s="863"/>
      <c r="E16" s="819">
        <v>5</v>
      </c>
      <c r="F16" s="821" t="s">
        <v>389</v>
      </c>
      <c r="G16" s="377">
        <f t="shared" si="0"/>
        <v>14</v>
      </c>
      <c r="H16" s="378" t="s">
        <v>406</v>
      </c>
      <c r="I16" s="379">
        <v>1</v>
      </c>
      <c r="J16" s="594">
        <f>SUM(I16:I18)</f>
        <v>3</v>
      </c>
      <c r="K16" s="177"/>
      <c r="L16" s="769" t="s">
        <v>123</v>
      </c>
      <c r="M16" s="377"/>
      <c r="N16" s="112" t="str">
        <f t="shared" si="1"/>
        <v/>
      </c>
      <c r="O16" s="380"/>
      <c r="P16" s="380"/>
      <c r="Q16" s="694">
        <f>SUM(N16:N19)</f>
        <v>0</v>
      </c>
      <c r="R16" s="264"/>
    </row>
    <row r="17" spans="1:26" ht="32" x14ac:dyDescent="0.2">
      <c r="A17" s="712"/>
      <c r="B17" s="713"/>
      <c r="C17" s="777"/>
      <c r="D17" s="863"/>
      <c r="E17" s="780"/>
      <c r="F17" s="693"/>
      <c r="G17" s="381">
        <f t="shared" si="0"/>
        <v>15</v>
      </c>
      <c r="H17" s="375" t="s">
        <v>407</v>
      </c>
      <c r="I17" s="360">
        <v>1</v>
      </c>
      <c r="J17" s="269"/>
      <c r="K17" s="170"/>
      <c r="L17" s="770"/>
      <c r="M17" s="381"/>
      <c r="N17" s="196" t="str">
        <f t="shared" si="1"/>
        <v/>
      </c>
      <c r="O17" s="185"/>
      <c r="P17" s="185"/>
      <c r="Q17" s="695"/>
      <c r="R17" s="258"/>
    </row>
    <row r="18" spans="1:26" ht="33" thickBot="1" x14ac:dyDescent="0.25">
      <c r="A18" s="712"/>
      <c r="B18" s="713"/>
      <c r="C18" s="777"/>
      <c r="D18" s="863"/>
      <c r="E18" s="780"/>
      <c r="F18" s="693"/>
      <c r="G18" s="381">
        <f t="shared" si="0"/>
        <v>16</v>
      </c>
      <c r="H18" s="382" t="s">
        <v>408</v>
      </c>
      <c r="I18" s="360">
        <v>1</v>
      </c>
      <c r="J18" s="527"/>
      <c r="K18" s="170"/>
      <c r="L18" s="859"/>
      <c r="M18" s="381"/>
      <c r="N18" s="196" t="str">
        <f t="shared" si="1"/>
        <v/>
      </c>
      <c r="O18" s="185"/>
      <c r="P18" s="185"/>
      <c r="Q18" s="695"/>
      <c r="R18" s="258"/>
    </row>
    <row r="19" spans="1:26" ht="33" thickBot="1" x14ac:dyDescent="0.25">
      <c r="A19" s="712"/>
      <c r="B19" s="713"/>
      <c r="C19" s="778"/>
      <c r="D19" s="864"/>
      <c r="E19" s="780"/>
      <c r="F19" s="822"/>
      <c r="G19" s="174">
        <f t="shared" si="0"/>
        <v>17</v>
      </c>
      <c r="H19" s="383" t="s">
        <v>409</v>
      </c>
      <c r="I19" s="379">
        <v>1</v>
      </c>
      <c r="J19" s="594">
        <f>SUM(I19:I19)</f>
        <v>1</v>
      </c>
      <c r="K19" s="174"/>
      <c r="L19" s="372" t="s">
        <v>124</v>
      </c>
      <c r="M19" s="174"/>
      <c r="N19" s="202" t="str">
        <f t="shared" si="1"/>
        <v/>
      </c>
      <c r="O19" s="175"/>
      <c r="P19" s="175"/>
      <c r="Q19" s="696"/>
      <c r="R19" s="286"/>
    </row>
    <row r="20" spans="1:26" ht="48" x14ac:dyDescent="0.2">
      <c r="A20" s="712"/>
      <c r="B20" s="713">
        <v>3</v>
      </c>
      <c r="C20" s="780" t="s">
        <v>380</v>
      </c>
      <c r="D20" s="779" t="s">
        <v>384</v>
      </c>
      <c r="E20" s="776">
        <v>6</v>
      </c>
      <c r="F20" s="779" t="s">
        <v>390</v>
      </c>
      <c r="G20" s="205">
        <f t="shared" si="0"/>
        <v>18</v>
      </c>
      <c r="H20" s="355" t="s">
        <v>410</v>
      </c>
      <c r="I20" s="379">
        <v>1</v>
      </c>
      <c r="J20" s="391">
        <f>SUM(I20:I21)</f>
        <v>2</v>
      </c>
      <c r="K20" s="177"/>
      <c r="L20" s="769" t="s">
        <v>125</v>
      </c>
      <c r="M20" s="377"/>
      <c r="N20" s="112" t="str">
        <f t="shared" si="1"/>
        <v/>
      </c>
      <c r="O20" s="380"/>
      <c r="P20" s="380"/>
      <c r="Q20" s="856">
        <f>SUM(N20:N21)</f>
        <v>0</v>
      </c>
      <c r="R20" s="264"/>
    </row>
    <row r="21" spans="1:26" ht="33" thickBot="1" x14ac:dyDescent="0.25">
      <c r="A21" s="712"/>
      <c r="B21" s="713"/>
      <c r="C21" s="780"/>
      <c r="D21" s="780"/>
      <c r="E21" s="778"/>
      <c r="F21" s="780"/>
      <c r="G21" s="257">
        <f t="shared" si="0"/>
        <v>19</v>
      </c>
      <c r="H21" s="252" t="s">
        <v>411</v>
      </c>
      <c r="I21" s="360">
        <v>1</v>
      </c>
      <c r="J21" s="663"/>
      <c r="K21" s="174"/>
      <c r="L21" s="771"/>
      <c r="M21" s="174"/>
      <c r="N21" s="202" t="str">
        <f t="shared" si="1"/>
        <v/>
      </c>
      <c r="O21" s="185"/>
      <c r="P21" s="185"/>
      <c r="Q21" s="856"/>
      <c r="R21" s="258"/>
    </row>
    <row r="22" spans="1:26" ht="32" x14ac:dyDescent="0.2">
      <c r="A22" s="712"/>
      <c r="B22" s="713">
        <v>4</v>
      </c>
      <c r="C22" s="776" t="s">
        <v>381</v>
      </c>
      <c r="D22" s="776" t="s">
        <v>385</v>
      </c>
      <c r="E22" s="776">
        <v>7</v>
      </c>
      <c r="F22" s="776" t="s">
        <v>391</v>
      </c>
      <c r="G22" s="177">
        <f t="shared" si="0"/>
        <v>20</v>
      </c>
      <c r="H22" s="384" t="s">
        <v>412</v>
      </c>
      <c r="I22" s="376">
        <v>1</v>
      </c>
      <c r="J22" s="195">
        <f>SUM(I22:I22)</f>
        <v>1</v>
      </c>
      <c r="K22" s="177"/>
      <c r="L22" s="492" t="s">
        <v>126</v>
      </c>
      <c r="M22" s="377"/>
      <c r="N22" s="112" t="str">
        <f t="shared" si="1"/>
        <v/>
      </c>
      <c r="O22" s="357"/>
      <c r="P22" s="357"/>
      <c r="Q22" s="694">
        <f>SUM(N22:N24)</f>
        <v>0</v>
      </c>
      <c r="R22" s="357"/>
    </row>
    <row r="23" spans="1:26" ht="32" x14ac:dyDescent="0.2">
      <c r="A23" s="712"/>
      <c r="B23" s="713"/>
      <c r="C23" s="777"/>
      <c r="D23" s="777"/>
      <c r="E23" s="777"/>
      <c r="F23" s="777"/>
      <c r="G23" s="278">
        <f t="shared" si="0"/>
        <v>21</v>
      </c>
      <c r="H23" s="385" t="s">
        <v>413</v>
      </c>
      <c r="I23" s="356">
        <v>1</v>
      </c>
      <c r="J23" s="269">
        <f>SUM(I23:I24)</f>
        <v>2</v>
      </c>
      <c r="K23" s="170"/>
      <c r="L23" s="683" t="s">
        <v>127</v>
      </c>
      <c r="M23" s="381"/>
      <c r="N23" s="196" t="str">
        <f t="shared" si="1"/>
        <v/>
      </c>
      <c r="O23" s="387"/>
      <c r="P23" s="387"/>
      <c r="Q23" s="695"/>
      <c r="R23" s="387"/>
    </row>
    <row r="24" spans="1:26" ht="33" thickBot="1" x14ac:dyDescent="0.25">
      <c r="A24" s="712"/>
      <c r="B24" s="713"/>
      <c r="C24" s="777"/>
      <c r="D24" s="777"/>
      <c r="E24" s="778"/>
      <c r="F24" s="778"/>
      <c r="G24" s="174">
        <f t="shared" si="0"/>
        <v>22</v>
      </c>
      <c r="H24" s="388" t="s">
        <v>414</v>
      </c>
      <c r="I24" s="360">
        <v>1</v>
      </c>
      <c r="J24" s="527"/>
      <c r="K24" s="174"/>
      <c r="L24" s="684"/>
      <c r="M24" s="174"/>
      <c r="N24" s="202" t="str">
        <f t="shared" si="1"/>
        <v/>
      </c>
      <c r="O24" s="185"/>
      <c r="P24" s="185"/>
      <c r="Q24" s="695"/>
      <c r="R24" s="185"/>
    </row>
    <row r="25" spans="1:26" ht="49" thickBot="1" x14ac:dyDescent="0.25">
      <c r="A25" s="712"/>
      <c r="B25" s="713"/>
      <c r="C25" s="778"/>
      <c r="D25" s="778"/>
      <c r="E25" s="349">
        <v>8</v>
      </c>
      <c r="F25" s="349" t="s">
        <v>392</v>
      </c>
      <c r="G25" s="349">
        <f t="shared" si="0"/>
        <v>23</v>
      </c>
      <c r="H25" s="389" t="s">
        <v>415</v>
      </c>
      <c r="I25" s="390">
        <v>1</v>
      </c>
      <c r="J25" s="670">
        <f>SUM(I25)</f>
        <v>1</v>
      </c>
      <c r="K25" s="349"/>
      <c r="L25" s="392" t="s">
        <v>128</v>
      </c>
      <c r="M25" s="349"/>
      <c r="N25" s="593" t="str">
        <f t="shared" si="1"/>
        <v/>
      </c>
      <c r="O25" s="393"/>
      <c r="P25" s="393"/>
      <c r="Q25" s="121">
        <f>SUM(N25)</f>
        <v>0</v>
      </c>
      <c r="R25" s="393"/>
    </row>
    <row r="26" spans="1:26" ht="20" hidden="1" thickBot="1" x14ac:dyDescent="0.25">
      <c r="A26" s="394"/>
      <c r="B26" s="395"/>
      <c r="C26" s="396">
        <f>COUNTA(C3:C25)</f>
        <v>4</v>
      </c>
      <c r="D26" s="397"/>
      <c r="E26" s="398">
        <f>COUNTA(E3:E25)</f>
        <v>8</v>
      </c>
      <c r="F26" s="396"/>
      <c r="G26" s="399">
        <f>COUNTA(G3:G25)</f>
        <v>23</v>
      </c>
      <c r="H26" s="320">
        <f>COUNTA(H3:H25)</f>
        <v>23</v>
      </c>
      <c r="I26" s="400">
        <f>SUM(I3:I25)</f>
        <v>23</v>
      </c>
      <c r="J26" s="401">
        <f>SUM(J3:J25)</f>
        <v>18</v>
      </c>
      <c r="K26" s="590"/>
      <c r="L26" s="591"/>
      <c r="M26" s="587"/>
      <c r="N26" s="592" t="str">
        <f>IF(M26="","",IF(M26="YES",1,0))</f>
        <v/>
      </c>
      <c r="O26" s="402"/>
      <c r="P26" s="402"/>
      <c r="Q26" s="403">
        <f>SUM(Q3:Q25)</f>
        <v>0</v>
      </c>
      <c r="R26" s="404"/>
    </row>
    <row r="27" spans="1:26" ht="49" thickBot="1" x14ac:dyDescent="0.25">
      <c r="A27" s="405"/>
      <c r="B27" s="406"/>
      <c r="S27" s="210" t="s">
        <v>474</v>
      </c>
      <c r="T27" s="211" t="s">
        <v>192</v>
      </c>
      <c r="U27" s="574"/>
      <c r="V27" s="212" t="s">
        <v>195</v>
      </c>
      <c r="W27" s="212" t="s">
        <v>475</v>
      </c>
      <c r="X27" s="212" t="s">
        <v>477</v>
      </c>
      <c r="Y27" s="212" t="s">
        <v>478</v>
      </c>
      <c r="Z27" s="213" t="s">
        <v>476</v>
      </c>
    </row>
    <row r="28" spans="1:26" ht="49" thickBot="1" x14ac:dyDescent="0.25">
      <c r="S28" s="834">
        <f>SUM(X28:X30)/(SUM(X28:X30)+(SUM(Y28:Y30)))</f>
        <v>0</v>
      </c>
      <c r="T28" s="851" t="s">
        <v>378</v>
      </c>
      <c r="U28" s="671">
        <v>1</v>
      </c>
      <c r="V28" s="597" t="s">
        <v>386</v>
      </c>
      <c r="W28" s="137" t="s">
        <v>159</v>
      </c>
      <c r="X28" s="139">
        <f>Q3</f>
        <v>0</v>
      </c>
      <c r="Y28" s="407">
        <f>2-X28</f>
        <v>2</v>
      </c>
      <c r="Z28" s="411">
        <f>X28/2</f>
        <v>0</v>
      </c>
    </row>
    <row r="29" spans="1:26" ht="65" thickBot="1" x14ac:dyDescent="0.25">
      <c r="S29" s="835"/>
      <c r="T29" s="823"/>
      <c r="U29" s="671">
        <v>2</v>
      </c>
      <c r="V29" s="581" t="s">
        <v>493</v>
      </c>
      <c r="W29" s="216" t="s">
        <v>160</v>
      </c>
      <c r="X29" s="142">
        <f>Q5</f>
        <v>0</v>
      </c>
      <c r="Y29" s="142">
        <f>2-X29</f>
        <v>2</v>
      </c>
      <c r="Z29" s="411">
        <f>X29/2</f>
        <v>0</v>
      </c>
    </row>
    <row r="30" spans="1:26" ht="49" thickBot="1" x14ac:dyDescent="0.25">
      <c r="S30" s="835"/>
      <c r="T30" s="823"/>
      <c r="U30" s="671">
        <v>3</v>
      </c>
      <c r="V30" s="598" t="s">
        <v>494</v>
      </c>
      <c r="W30" s="408" t="s">
        <v>180</v>
      </c>
      <c r="X30" s="409">
        <f>Q7</f>
        <v>0</v>
      </c>
      <c r="Y30" s="409">
        <f>6-X30</f>
        <v>6</v>
      </c>
      <c r="Z30" s="411">
        <f>X30/6</f>
        <v>0</v>
      </c>
    </row>
    <row r="31" spans="1:26" ht="51" customHeight="1" thickBot="1" x14ac:dyDescent="0.25">
      <c r="S31" s="852">
        <f>SUM(X31:X32)/(SUM(X31:X32)+(SUM(Y31:Y32)))</f>
        <v>0</v>
      </c>
      <c r="T31" s="853" t="s">
        <v>379</v>
      </c>
      <c r="U31" s="671">
        <v>4</v>
      </c>
      <c r="V31" s="573" t="s">
        <v>388</v>
      </c>
      <c r="W31" s="137" t="s">
        <v>161</v>
      </c>
      <c r="X31" s="139">
        <f>Q13</f>
        <v>0</v>
      </c>
      <c r="Y31" s="139">
        <f>3-X31</f>
        <v>3</v>
      </c>
      <c r="Z31" s="411">
        <f>X31/3</f>
        <v>0</v>
      </c>
    </row>
    <row r="32" spans="1:26" ht="68" customHeight="1" thickBot="1" x14ac:dyDescent="0.25">
      <c r="S32" s="852"/>
      <c r="T32" s="853"/>
      <c r="U32" s="671">
        <v>5</v>
      </c>
      <c r="V32" s="220" t="s">
        <v>389</v>
      </c>
      <c r="W32" s="141" t="s">
        <v>167</v>
      </c>
      <c r="X32" s="410">
        <f>Q16</f>
        <v>0</v>
      </c>
      <c r="Y32" s="410">
        <f>4-X32</f>
        <v>4</v>
      </c>
      <c r="Z32" s="411">
        <f>X32/4</f>
        <v>0</v>
      </c>
    </row>
    <row r="33" spans="19:26" ht="49" thickBot="1" x14ac:dyDescent="0.25">
      <c r="S33" s="34">
        <f>X33/(X33+Y33)</f>
        <v>0</v>
      </c>
      <c r="T33" s="671" t="s">
        <v>380</v>
      </c>
      <c r="U33" s="671">
        <v>6</v>
      </c>
      <c r="V33" s="183" t="s">
        <v>390</v>
      </c>
      <c r="W33" s="413" t="s">
        <v>162</v>
      </c>
      <c r="X33" s="414">
        <f>Q20</f>
        <v>0</v>
      </c>
      <c r="Y33" s="415">
        <f>2-X33</f>
        <v>2</v>
      </c>
      <c r="Z33" s="411">
        <f>X33/2</f>
        <v>0</v>
      </c>
    </row>
    <row r="34" spans="19:26" ht="65" thickBot="1" x14ac:dyDescent="0.25">
      <c r="S34" s="834">
        <f>SUM(X34:X35)/(SUM(X34:X35)+(SUM(Y34:Y35)))</f>
        <v>0</v>
      </c>
      <c r="T34" s="851" t="s">
        <v>381</v>
      </c>
      <c r="U34" s="671">
        <v>7</v>
      </c>
      <c r="V34" s="567" t="s">
        <v>391</v>
      </c>
      <c r="W34" s="417" t="s">
        <v>181</v>
      </c>
      <c r="X34" s="139">
        <f>Q22</f>
        <v>0</v>
      </c>
      <c r="Y34" s="418">
        <f>3-X34</f>
        <v>3</v>
      </c>
      <c r="Z34" s="411">
        <f>X34/3</f>
        <v>0</v>
      </c>
    </row>
    <row r="35" spans="19:26" ht="65" thickBot="1" x14ac:dyDescent="0.25">
      <c r="S35" s="835"/>
      <c r="T35" s="823"/>
      <c r="U35" s="671">
        <v>8</v>
      </c>
      <c r="V35" s="220" t="s">
        <v>392</v>
      </c>
      <c r="W35" s="596">
        <v>23</v>
      </c>
      <c r="X35" s="142">
        <f>Q25</f>
        <v>0</v>
      </c>
      <c r="Y35" s="419">
        <v>1</v>
      </c>
      <c r="Z35" s="411">
        <f>X35/1</f>
        <v>0</v>
      </c>
    </row>
    <row r="36" spans="19:26" ht="17" thickBot="1" x14ac:dyDescent="0.25">
      <c r="S36" s="534">
        <f>X36/(X36+Y36)</f>
        <v>0</v>
      </c>
      <c r="T36" s="421" t="s">
        <v>142</v>
      </c>
      <c r="U36" s="136"/>
      <c r="V36" s="599"/>
      <c r="W36" s="422"/>
      <c r="X36" s="423">
        <f>SUM(X28:X35)</f>
        <v>0</v>
      </c>
      <c r="Y36" s="226">
        <f>SUM(Y28:Y35)</f>
        <v>23</v>
      </c>
      <c r="Z36" s="227"/>
    </row>
  </sheetData>
  <mergeCells count="44">
    <mergeCell ref="F5:F6"/>
    <mergeCell ref="F3:F4"/>
    <mergeCell ref="A3:A25"/>
    <mergeCell ref="C22:C25"/>
    <mergeCell ref="F20:F21"/>
    <mergeCell ref="D20:D21"/>
    <mergeCell ref="C20:C21"/>
    <mergeCell ref="B22:B25"/>
    <mergeCell ref="D22:D25"/>
    <mergeCell ref="B3:B6"/>
    <mergeCell ref="D13:D19"/>
    <mergeCell ref="B12:B19"/>
    <mergeCell ref="B20:B21"/>
    <mergeCell ref="F13:F15"/>
    <mergeCell ref="C13:C19"/>
    <mergeCell ref="F22:F24"/>
    <mergeCell ref="E3:E4"/>
    <mergeCell ref="E5:E6"/>
    <mergeCell ref="C1:M1"/>
    <mergeCell ref="Q13:Q15"/>
    <mergeCell ref="Q20:Q21"/>
    <mergeCell ref="Q3:Q4"/>
    <mergeCell ref="Q5:Q6"/>
    <mergeCell ref="L16:L18"/>
    <mergeCell ref="L20:L21"/>
    <mergeCell ref="L3:L4"/>
    <mergeCell ref="L5:L6"/>
    <mergeCell ref="L7:L11"/>
    <mergeCell ref="L13:L15"/>
    <mergeCell ref="E16:E19"/>
    <mergeCell ref="E13:E15"/>
    <mergeCell ref="Q7:Q12"/>
    <mergeCell ref="F16:F19"/>
    <mergeCell ref="Q16:Q19"/>
    <mergeCell ref="S34:S35"/>
    <mergeCell ref="T34:T35"/>
    <mergeCell ref="E20:E21"/>
    <mergeCell ref="S28:S30"/>
    <mergeCell ref="T28:T30"/>
    <mergeCell ref="S31:S32"/>
    <mergeCell ref="T31:T32"/>
    <mergeCell ref="E22:E24"/>
    <mergeCell ref="Q22:Q24"/>
    <mergeCell ref="L23:L24"/>
  </mergeCells>
  <conditionalFormatting sqref="S28">
    <cfRule type="cellIs" dxfId="24" priority="21" operator="greaterThan">
      <formula>0.8999</formula>
    </cfRule>
    <cfRule type="cellIs" dxfId="23" priority="22" operator="between">
      <formula>0.7</formula>
      <formula>0.8999</formula>
    </cfRule>
    <cfRule type="cellIs" dxfId="22" priority="23" operator="between">
      <formula>0.5</formula>
      <formula>0.6999</formula>
    </cfRule>
    <cfRule type="cellIs" dxfId="21" priority="24" operator="between">
      <formula>0.3</formula>
      <formula>0.4999</formula>
    </cfRule>
    <cfRule type="cellIs" dxfId="20" priority="25" operator="between">
      <formula>0</formula>
      <formula>0.2999</formula>
    </cfRule>
  </conditionalFormatting>
  <conditionalFormatting sqref="S31">
    <cfRule type="cellIs" dxfId="19" priority="16" operator="greaterThan">
      <formula>0.8999</formula>
    </cfRule>
    <cfRule type="cellIs" dxfId="18" priority="17" operator="between">
      <formula>0.7</formula>
      <formula>0.8999</formula>
    </cfRule>
    <cfRule type="cellIs" dxfId="17" priority="18" operator="between">
      <formula>0.5</formula>
      <formula>0.6999</formula>
    </cfRule>
    <cfRule type="cellIs" dxfId="16" priority="19" operator="between">
      <formula>0.3</formula>
      <formula>0.4999</formula>
    </cfRule>
    <cfRule type="cellIs" dxfId="15" priority="20" operator="between">
      <formula>0</formula>
      <formula>0.2999</formula>
    </cfRule>
  </conditionalFormatting>
  <conditionalFormatting sqref="S33:S34">
    <cfRule type="cellIs" dxfId="14" priority="11" operator="greaterThan">
      <formula>0.8999</formula>
    </cfRule>
    <cfRule type="cellIs" dxfId="13" priority="12" operator="between">
      <formula>0.7</formula>
      <formula>0.8999</formula>
    </cfRule>
    <cfRule type="cellIs" dxfId="12" priority="13" operator="between">
      <formula>0.5</formula>
      <formula>0.6999</formula>
    </cfRule>
    <cfRule type="cellIs" dxfId="11" priority="14" operator="between">
      <formula>0.3</formula>
      <formula>0.4999</formula>
    </cfRule>
    <cfRule type="cellIs" dxfId="10" priority="15" operator="between">
      <formula>0</formula>
      <formula>0.2999</formula>
    </cfRule>
  </conditionalFormatting>
  <conditionalFormatting sqref="S36">
    <cfRule type="cellIs" dxfId="9" priority="6" operator="greaterThan">
      <formula>0.8999</formula>
    </cfRule>
    <cfRule type="cellIs" dxfId="8" priority="7" operator="between">
      <formula>0.7</formula>
      <formula>0.8999</formula>
    </cfRule>
    <cfRule type="cellIs" dxfId="7" priority="8" operator="between">
      <formula>0.5</formula>
      <formula>0.6999</formula>
    </cfRule>
    <cfRule type="cellIs" dxfId="6" priority="9" operator="between">
      <formula>0.3</formula>
      <formula>0.4999</formula>
    </cfRule>
    <cfRule type="cellIs" dxfId="5" priority="10" operator="between">
      <formula>0</formula>
      <formula>0.2999</formula>
    </cfRule>
  </conditionalFormatting>
  <conditionalFormatting sqref="Z28:Z35">
    <cfRule type="cellIs" dxfId="4" priority="1" operator="greaterThan">
      <formula>0.8999</formula>
    </cfRule>
    <cfRule type="cellIs" dxfId="3" priority="2" operator="between">
      <formula>0.7</formula>
      <formula>0.8999</formula>
    </cfRule>
    <cfRule type="cellIs" dxfId="2" priority="3" operator="between">
      <formula>0.5</formula>
      <formula>0.6999</formula>
    </cfRule>
    <cfRule type="cellIs" dxfId="1" priority="4" operator="between">
      <formula>0.3</formula>
      <formula>0.4999</formula>
    </cfRule>
    <cfRule type="cellIs" dxfId="0" priority="5" operator="between">
      <formula>0</formula>
      <formula>0.2999</formula>
    </cfRule>
  </conditionalFormatting>
  <dataValidations count="3">
    <dataValidation type="list" allowBlank="1" showInputMessage="1" showErrorMessage="1" sqref="K26 M26" xr:uid="{D7875483-32F5-E746-AF55-B2B25D52319C}">
      <formula1>"YES, NO"</formula1>
    </dataValidation>
    <dataValidation allowBlank="1" showInputMessage="1" showErrorMessage="1" sqref="L3:L26" xr:uid="{1A99DAD8-392E-3B4C-B2E6-3E695F8EFDFA}"/>
    <dataValidation type="list" allowBlank="1" showInputMessage="1" showErrorMessage="1" sqref="M3:M25 K3:K25" xr:uid="{4F7184C0-E557-4650-A55D-76526D6F2642}">
      <formula1>"YA, TIDAK"</formula1>
    </dataValidation>
  </dataValidations>
  <pageMargins left="0.7" right="0.7" top="0.75" bottom="0.75" header="0.3" footer="0.3"/>
  <pageSetup orientation="portrait" horizontalDpi="1200" verticalDpi="1200"/>
  <ignoredErrors>
    <ignoredError sqref="X34" formula="1"/>
    <ignoredError sqref="J3 J5 J13 J16 J20 J2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8333F-04CB-9040-AA0C-58E0A5A30852}">
  <dimension ref="A1:DH590"/>
  <sheetViews>
    <sheetView tabSelected="1" topLeftCell="G24" zoomScale="70" zoomScaleNormal="70" workbookViewId="0">
      <selection activeCell="Q2" sqref="Q2"/>
    </sheetView>
  </sheetViews>
  <sheetFormatPr baseColWidth="10" defaultColWidth="12" defaultRowHeight="15" zeroHeight="1" x14ac:dyDescent="0.2"/>
  <cols>
    <col min="1" max="1" width="26.5" style="54" hidden="1" customWidth="1"/>
    <col min="2" max="2" width="4.1640625" style="54" hidden="1" customWidth="1"/>
    <col min="3" max="3" width="25.1640625" style="207" customWidth="1"/>
    <col min="4" max="4" width="38.33203125" style="208" customWidth="1"/>
    <col min="5" max="5" width="4" style="205" bestFit="1" customWidth="1"/>
    <col min="6" max="6" width="38.83203125" style="208" customWidth="1"/>
    <col min="7" max="7" width="4" style="205" bestFit="1" customWidth="1"/>
    <col min="8" max="8" width="100.83203125" style="54" customWidth="1"/>
    <col min="9" max="9" width="29" style="206" hidden="1" customWidth="1"/>
    <col min="10" max="10" width="21.1640625" style="206" hidden="1" customWidth="1"/>
    <col min="11" max="11" width="28.6640625" style="54" customWidth="1"/>
    <col min="12" max="12" width="53.1640625" style="54" hidden="1" customWidth="1"/>
    <col min="13" max="13" width="30.1640625" style="54" customWidth="1"/>
    <col min="14" max="14" width="17.5" style="54" hidden="1" customWidth="1"/>
    <col min="15" max="15" width="38.1640625" style="54" customWidth="1"/>
    <col min="16" max="16" width="42.83203125" style="54" customWidth="1"/>
    <col min="17" max="17" width="21.5" style="54" customWidth="1"/>
    <col min="18" max="18" width="51.83203125" style="54" customWidth="1"/>
    <col min="19" max="19" width="11.5" style="54" bestFit="1" customWidth="1"/>
    <col min="20" max="20" width="16" style="54" customWidth="1"/>
    <col min="21" max="21" width="2" style="54" bestFit="1" customWidth="1"/>
    <col min="22" max="22" width="35.5" style="54" customWidth="1"/>
    <col min="23" max="23" width="12.33203125" style="54" customWidth="1"/>
    <col min="24" max="24" width="6.83203125" style="54" customWidth="1"/>
    <col min="25" max="25" width="8.1640625" style="54" customWidth="1"/>
    <col min="26" max="26" width="9.6640625" style="54" customWidth="1"/>
    <col min="27" max="16384" width="12" style="54"/>
  </cols>
  <sheetData>
    <row r="1" spans="1:112" ht="47.25" customHeight="1" thickBot="1" x14ac:dyDescent="0.3">
      <c r="C1" s="700" t="s">
        <v>191</v>
      </c>
      <c r="D1" s="701"/>
      <c r="E1" s="701"/>
      <c r="F1" s="701"/>
      <c r="G1" s="701"/>
      <c r="H1" s="701"/>
      <c r="I1" s="701"/>
      <c r="J1" s="701"/>
      <c r="K1" s="701"/>
      <c r="L1" s="701"/>
      <c r="M1" s="154"/>
      <c r="N1" s="155"/>
      <c r="O1" s="156" t="s">
        <v>473</v>
      </c>
      <c r="P1" s="156"/>
      <c r="Q1" s="157">
        <v>0</v>
      </c>
      <c r="R1" s="158" t="e">
        <f>CONCATENATE("out of ",#REF!," points")</f>
        <v>#REF!</v>
      </c>
      <c r="S1" s="159"/>
    </row>
    <row r="2" spans="1:112" ht="115.5" customHeight="1" thickBot="1" x14ac:dyDescent="0.25">
      <c r="A2" s="40" t="s">
        <v>0</v>
      </c>
      <c r="B2" s="160" t="s">
        <v>1</v>
      </c>
      <c r="C2" s="161" t="s">
        <v>192</v>
      </c>
      <c r="D2" s="566" t="s">
        <v>193</v>
      </c>
      <c r="E2" s="162" t="s">
        <v>194</v>
      </c>
      <c r="F2" s="557" t="s">
        <v>195</v>
      </c>
      <c r="G2" s="562" t="s">
        <v>196</v>
      </c>
      <c r="H2" s="558" t="s">
        <v>197</v>
      </c>
      <c r="I2" s="164" t="s">
        <v>4</v>
      </c>
      <c r="J2" s="165" t="s">
        <v>5</v>
      </c>
      <c r="K2" s="166" t="s">
        <v>198</v>
      </c>
      <c r="L2" s="166" t="s">
        <v>6</v>
      </c>
      <c r="M2" s="167" t="s">
        <v>199</v>
      </c>
      <c r="N2" s="50" t="s">
        <v>470</v>
      </c>
      <c r="O2" s="52" t="s">
        <v>200</v>
      </c>
      <c r="P2" s="52" t="s">
        <v>201</v>
      </c>
      <c r="Q2" s="168" t="s">
        <v>202</v>
      </c>
      <c r="R2" s="51" t="s">
        <v>204</v>
      </c>
      <c r="S2" s="50"/>
    </row>
    <row r="3" spans="1:112" ht="38.5" customHeight="1" thickBot="1" x14ac:dyDescent="0.25">
      <c r="A3" s="712"/>
      <c r="B3" s="713"/>
      <c r="C3" s="710" t="s">
        <v>205</v>
      </c>
      <c r="D3" s="706" t="s">
        <v>206</v>
      </c>
      <c r="E3" s="718">
        <v>1</v>
      </c>
      <c r="F3" s="715" t="s">
        <v>209</v>
      </c>
      <c r="G3" s="361">
        <v>1</v>
      </c>
      <c r="H3" s="382" t="s">
        <v>218</v>
      </c>
      <c r="I3" s="169">
        <v>1</v>
      </c>
      <c r="J3" s="667"/>
      <c r="K3" s="543"/>
      <c r="L3" s="691"/>
      <c r="M3" s="177"/>
      <c r="N3" s="62" t="str">
        <f>IF(M3="","",IF(M3="YA",1,0))</f>
        <v/>
      </c>
      <c r="O3" s="171"/>
      <c r="P3" s="171"/>
      <c r="Q3" s="694">
        <f>SUM(N3:N5)</f>
        <v>0</v>
      </c>
      <c r="R3" s="171"/>
    </row>
    <row r="4" spans="1:112" ht="62.5" customHeight="1" thickBot="1" x14ac:dyDescent="0.25">
      <c r="A4" s="712"/>
      <c r="B4" s="713"/>
      <c r="C4" s="710"/>
      <c r="D4" s="706"/>
      <c r="E4" s="702"/>
      <c r="F4" s="706"/>
      <c r="G4" s="361">
        <f t="shared" ref="G4:G36" si="0">G3+1</f>
        <v>2</v>
      </c>
      <c r="H4" s="382" t="s">
        <v>219</v>
      </c>
      <c r="I4" s="169">
        <v>1</v>
      </c>
      <c r="J4" s="633"/>
      <c r="K4" s="544"/>
      <c r="L4" s="693"/>
      <c r="M4" s="170"/>
      <c r="N4" s="62" t="str">
        <f t="shared" ref="N4:N38" si="1">IF(M4="","",IF(M4="YA",1,0))</f>
        <v/>
      </c>
      <c r="O4" s="171"/>
      <c r="P4" s="171"/>
      <c r="Q4" s="695"/>
      <c r="R4" s="171"/>
    </row>
    <row r="5" spans="1:112" ht="33" thickBot="1" x14ac:dyDescent="0.25">
      <c r="A5" s="712"/>
      <c r="B5" s="713"/>
      <c r="C5" s="710"/>
      <c r="D5" s="706"/>
      <c r="E5" s="702"/>
      <c r="F5" s="706"/>
      <c r="G5" s="371">
        <f>G4+1</f>
        <v>3</v>
      </c>
      <c r="H5" s="559" t="s">
        <v>220</v>
      </c>
      <c r="I5" s="172">
        <v>1</v>
      </c>
      <c r="J5" s="634"/>
      <c r="K5" s="545"/>
      <c r="L5" s="692"/>
      <c r="M5" s="174"/>
      <c r="N5" s="62" t="str">
        <f t="shared" si="1"/>
        <v/>
      </c>
      <c r="O5" s="175"/>
      <c r="P5" s="175"/>
      <c r="Q5" s="696"/>
      <c r="R5" s="175"/>
    </row>
    <row r="6" spans="1:112" ht="37.25" customHeight="1" thickBot="1" x14ac:dyDescent="0.25">
      <c r="A6" s="712"/>
      <c r="B6" s="713"/>
      <c r="C6" s="710"/>
      <c r="D6" s="706"/>
      <c r="E6" s="702">
        <v>2</v>
      </c>
      <c r="F6" s="706" t="s">
        <v>210</v>
      </c>
      <c r="G6" s="563">
        <f t="shared" si="0"/>
        <v>4</v>
      </c>
      <c r="H6" s="560" t="s">
        <v>221</v>
      </c>
      <c r="I6" s="176">
        <v>1</v>
      </c>
      <c r="J6" s="190">
        <f>SUM(I6:I9)</f>
        <v>4</v>
      </c>
      <c r="K6" s="543"/>
      <c r="L6" s="682"/>
      <c r="M6" s="177"/>
      <c r="N6" s="62" t="str">
        <f t="shared" si="1"/>
        <v/>
      </c>
      <c r="O6" s="178"/>
      <c r="P6" s="178"/>
      <c r="Q6" s="685">
        <f>SUM(N6:N9)</f>
        <v>0</v>
      </c>
      <c r="R6" s="178"/>
    </row>
    <row r="7" spans="1:112" ht="52.5" customHeight="1" thickBot="1" x14ac:dyDescent="0.25">
      <c r="A7" s="712"/>
      <c r="B7" s="713"/>
      <c r="C7" s="710"/>
      <c r="D7" s="706"/>
      <c r="E7" s="702"/>
      <c r="F7" s="706"/>
      <c r="G7" s="361">
        <f t="shared" si="0"/>
        <v>5</v>
      </c>
      <c r="H7" s="382" t="s">
        <v>222</v>
      </c>
      <c r="I7" s="169">
        <v>1</v>
      </c>
      <c r="J7" s="633"/>
      <c r="K7" s="544"/>
      <c r="L7" s="683"/>
      <c r="M7" s="170"/>
      <c r="N7" s="62" t="str">
        <f t="shared" si="1"/>
        <v/>
      </c>
      <c r="O7" s="171"/>
      <c r="P7" s="171"/>
      <c r="Q7" s="687"/>
      <c r="R7" s="171"/>
    </row>
    <row r="8" spans="1:112" ht="34.25" customHeight="1" thickBot="1" x14ac:dyDescent="0.25">
      <c r="A8" s="712"/>
      <c r="B8" s="713"/>
      <c r="C8" s="710"/>
      <c r="D8" s="706"/>
      <c r="E8" s="702"/>
      <c r="F8" s="706"/>
      <c r="G8" s="361">
        <f>G7+1</f>
        <v>6</v>
      </c>
      <c r="H8" s="382" t="s">
        <v>223</v>
      </c>
      <c r="I8" s="169">
        <v>1</v>
      </c>
      <c r="J8" s="633"/>
      <c r="K8" s="544"/>
      <c r="L8" s="683"/>
      <c r="M8" s="170"/>
      <c r="N8" s="62" t="str">
        <f t="shared" si="1"/>
        <v/>
      </c>
      <c r="O8" s="179"/>
      <c r="P8" s="179"/>
      <c r="Q8" s="687"/>
      <c r="R8" s="171"/>
    </row>
    <row r="9" spans="1:112" ht="34.25" customHeight="1" thickBot="1" x14ac:dyDescent="0.25">
      <c r="A9" s="712"/>
      <c r="B9" s="713"/>
      <c r="C9" s="710"/>
      <c r="D9" s="706"/>
      <c r="E9" s="702"/>
      <c r="F9" s="711"/>
      <c r="G9" s="371">
        <f>G8+1</f>
        <v>7</v>
      </c>
      <c r="H9" s="559" t="s">
        <v>224</v>
      </c>
      <c r="I9" s="172">
        <v>1</v>
      </c>
      <c r="J9" s="634"/>
      <c r="K9" s="545"/>
      <c r="L9" s="684"/>
      <c r="M9" s="174"/>
      <c r="N9" s="62" t="str">
        <f t="shared" si="1"/>
        <v/>
      </c>
      <c r="O9" s="175"/>
      <c r="P9" s="175"/>
      <c r="Q9" s="688"/>
      <c r="R9" s="175"/>
    </row>
    <row r="10" spans="1:112" s="182" customFormat="1" ht="29.5" customHeight="1" thickBot="1" x14ac:dyDescent="0.25">
      <c r="A10" s="712"/>
      <c r="B10" s="714">
        <v>2</v>
      </c>
      <c r="C10" s="636"/>
      <c r="D10" s="641"/>
      <c r="E10" s="703">
        <v>3</v>
      </c>
      <c r="F10" s="683" t="s">
        <v>211</v>
      </c>
      <c r="G10" s="564">
        <f>G9+1</f>
        <v>8</v>
      </c>
      <c r="H10" s="561" t="s">
        <v>225</v>
      </c>
      <c r="I10" s="181">
        <v>1</v>
      </c>
      <c r="J10" s="633">
        <f>SUM(I10:I13)</f>
        <v>4</v>
      </c>
      <c r="K10" s="543"/>
      <c r="L10" s="691"/>
      <c r="M10" s="177"/>
      <c r="N10" s="62" t="str">
        <f t="shared" si="1"/>
        <v/>
      </c>
      <c r="O10" s="178"/>
      <c r="P10" s="178"/>
      <c r="Q10" s="685">
        <f>SUM(N10:N13)</f>
        <v>0</v>
      </c>
      <c r="R10" s="178"/>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row>
    <row r="11" spans="1:112" ht="49" thickBot="1" x14ac:dyDescent="0.25">
      <c r="A11" s="712"/>
      <c r="B11" s="714"/>
      <c r="C11" s="636"/>
      <c r="D11" s="641"/>
      <c r="E11" s="703"/>
      <c r="F11" s="683"/>
      <c r="G11" s="361">
        <f t="shared" si="0"/>
        <v>9</v>
      </c>
      <c r="H11" s="382" t="s">
        <v>226</v>
      </c>
      <c r="I11" s="169">
        <v>1</v>
      </c>
      <c r="J11" s="633"/>
      <c r="K11" s="544"/>
      <c r="L11" s="693"/>
      <c r="M11" s="170"/>
      <c r="N11" s="62" t="str">
        <f t="shared" si="1"/>
        <v/>
      </c>
      <c r="O11" s="171"/>
      <c r="P11" s="171"/>
      <c r="Q11" s="687"/>
      <c r="R11" s="171"/>
    </row>
    <row r="12" spans="1:112" ht="19" customHeight="1" thickBot="1" x14ac:dyDescent="0.25">
      <c r="A12" s="712"/>
      <c r="B12" s="714"/>
      <c r="C12" s="636"/>
      <c r="D12" s="641"/>
      <c r="E12" s="703"/>
      <c r="F12" s="683"/>
      <c r="G12" s="361">
        <f t="shared" si="0"/>
        <v>10</v>
      </c>
      <c r="H12" s="382" t="s">
        <v>227</v>
      </c>
      <c r="I12" s="169">
        <v>1</v>
      </c>
      <c r="J12" s="633"/>
      <c r="K12" s="544"/>
      <c r="L12" s="693"/>
      <c r="M12" s="170"/>
      <c r="N12" s="62" t="str">
        <f t="shared" si="1"/>
        <v/>
      </c>
      <c r="O12" s="171"/>
      <c r="P12" s="171"/>
      <c r="Q12" s="687"/>
      <c r="R12" s="171"/>
    </row>
    <row r="13" spans="1:112" s="183" customFormat="1" ht="33" thickBot="1" x14ac:dyDescent="0.25">
      <c r="A13" s="712"/>
      <c r="B13" s="714"/>
      <c r="C13" s="636"/>
      <c r="D13" s="641"/>
      <c r="E13" s="704"/>
      <c r="F13" s="684"/>
      <c r="G13" s="371">
        <f t="shared" si="0"/>
        <v>11</v>
      </c>
      <c r="H13" s="559" t="s">
        <v>228</v>
      </c>
      <c r="I13" s="172">
        <v>1</v>
      </c>
      <c r="J13" s="634"/>
      <c r="K13" s="545"/>
      <c r="L13" s="692"/>
      <c r="M13" s="174"/>
      <c r="N13" s="62" t="str">
        <f t="shared" si="1"/>
        <v/>
      </c>
      <c r="O13" s="175"/>
      <c r="P13" s="175"/>
      <c r="Q13" s="686"/>
      <c r="R13" s="175"/>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row>
    <row r="14" spans="1:112" s="182" customFormat="1" ht="33" thickBot="1" x14ac:dyDescent="0.25">
      <c r="A14" s="712"/>
      <c r="B14" s="714"/>
      <c r="C14" s="636"/>
      <c r="D14" s="641"/>
      <c r="E14" s="705">
        <v>4</v>
      </c>
      <c r="F14" s="707" t="s">
        <v>212</v>
      </c>
      <c r="G14" s="563">
        <f t="shared" si="0"/>
        <v>12</v>
      </c>
      <c r="H14" s="560" t="s">
        <v>231</v>
      </c>
      <c r="I14" s="176">
        <v>1</v>
      </c>
      <c r="J14" s="190">
        <f>SUM(I14:I18)</f>
        <v>5</v>
      </c>
      <c r="K14" s="177"/>
      <c r="L14" s="683"/>
      <c r="M14" s="177"/>
      <c r="N14" s="62" t="str">
        <f t="shared" si="1"/>
        <v/>
      </c>
      <c r="O14" s="178"/>
      <c r="P14" s="178"/>
      <c r="Q14" s="694">
        <f>SUM(N14:N18)</f>
        <v>0</v>
      </c>
      <c r="R14" s="178"/>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row>
    <row r="15" spans="1:112" ht="33" thickBot="1" x14ac:dyDescent="0.25">
      <c r="A15" s="712"/>
      <c r="B15" s="714"/>
      <c r="C15" s="636"/>
      <c r="D15" s="641"/>
      <c r="E15" s="703"/>
      <c r="F15" s="708"/>
      <c r="G15" s="361">
        <f>G14+1</f>
        <v>13</v>
      </c>
      <c r="H15" s="382" t="s">
        <v>229</v>
      </c>
      <c r="I15" s="169">
        <v>1</v>
      </c>
      <c r="J15" s="633"/>
      <c r="K15" s="170"/>
      <c r="L15" s="683"/>
      <c r="M15" s="171"/>
      <c r="N15" s="62" t="str">
        <f t="shared" si="1"/>
        <v/>
      </c>
      <c r="O15" s="171"/>
      <c r="P15" s="171"/>
      <c r="Q15" s="695"/>
      <c r="R15" s="171"/>
    </row>
    <row r="16" spans="1:112" ht="33" thickBot="1" x14ac:dyDescent="0.25">
      <c r="A16" s="712"/>
      <c r="B16" s="714"/>
      <c r="C16" s="636"/>
      <c r="D16" s="641"/>
      <c r="E16" s="703"/>
      <c r="F16" s="708"/>
      <c r="G16" s="361">
        <f t="shared" si="0"/>
        <v>14</v>
      </c>
      <c r="H16" s="560" t="s">
        <v>230</v>
      </c>
      <c r="I16" s="169">
        <v>1</v>
      </c>
      <c r="J16" s="633"/>
      <c r="K16" s="170"/>
      <c r="L16" s="683"/>
      <c r="M16" s="171"/>
      <c r="N16" s="62" t="str">
        <f t="shared" si="1"/>
        <v/>
      </c>
      <c r="O16" s="171"/>
      <c r="P16" s="171"/>
      <c r="Q16" s="695"/>
      <c r="R16" s="171"/>
    </row>
    <row r="17" spans="1:112" ht="29.5" customHeight="1" thickBot="1" x14ac:dyDescent="0.25">
      <c r="A17" s="712"/>
      <c r="B17" s="714"/>
      <c r="C17" s="636"/>
      <c r="D17" s="641"/>
      <c r="E17" s="703"/>
      <c r="F17" s="708"/>
      <c r="G17" s="361">
        <f t="shared" si="0"/>
        <v>15</v>
      </c>
      <c r="H17" s="382" t="s">
        <v>232</v>
      </c>
      <c r="I17" s="169">
        <v>1</v>
      </c>
      <c r="J17" s="633"/>
      <c r="K17" s="170"/>
      <c r="L17" s="683"/>
      <c r="M17" s="171"/>
      <c r="N17" s="62" t="str">
        <f t="shared" si="1"/>
        <v/>
      </c>
      <c r="O17" s="171"/>
      <c r="P17" s="171"/>
      <c r="Q17" s="695"/>
      <c r="R17" s="171"/>
    </row>
    <row r="18" spans="1:112" s="183" customFormat="1" ht="33" thickBot="1" x14ac:dyDescent="0.25">
      <c r="A18" s="712"/>
      <c r="B18" s="714"/>
      <c r="C18" s="636"/>
      <c r="D18" s="641"/>
      <c r="E18" s="704"/>
      <c r="F18" s="709"/>
      <c r="G18" s="371">
        <f t="shared" si="0"/>
        <v>16</v>
      </c>
      <c r="H18" s="559" t="s">
        <v>233</v>
      </c>
      <c r="I18" s="172">
        <v>1</v>
      </c>
      <c r="J18" s="634"/>
      <c r="K18" s="174"/>
      <c r="L18" s="684"/>
      <c r="M18" s="174"/>
      <c r="N18" s="62" t="str">
        <f t="shared" si="1"/>
        <v/>
      </c>
      <c r="O18" s="175"/>
      <c r="P18" s="175"/>
      <c r="Q18" s="696"/>
      <c r="R18" s="175"/>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row>
    <row r="19" spans="1:112" ht="35.5" customHeight="1" thickBot="1" x14ac:dyDescent="0.25">
      <c r="A19" s="712"/>
      <c r="B19" s="714"/>
      <c r="C19" s="636"/>
      <c r="D19" s="641"/>
      <c r="E19" s="638"/>
      <c r="F19" s="635"/>
      <c r="G19" s="563">
        <f t="shared" si="0"/>
        <v>17</v>
      </c>
      <c r="H19" s="560" t="s">
        <v>498</v>
      </c>
      <c r="I19" s="176">
        <v>1</v>
      </c>
      <c r="J19" s="190"/>
      <c r="K19" s="543"/>
      <c r="L19" s="691"/>
      <c r="M19" s="177"/>
      <c r="N19" s="62" t="str">
        <f t="shared" si="1"/>
        <v/>
      </c>
      <c r="O19" s="178"/>
      <c r="P19" s="178"/>
      <c r="Q19" s="685">
        <f>SUM(N19:N26)</f>
        <v>0</v>
      </c>
      <c r="R19" s="178"/>
    </row>
    <row r="20" spans="1:112" ht="37.75" customHeight="1" thickBot="1" x14ac:dyDescent="0.25">
      <c r="A20" s="712"/>
      <c r="B20" s="714"/>
      <c r="C20" s="636"/>
      <c r="D20" s="641"/>
      <c r="E20" s="639"/>
      <c r="F20" s="205"/>
      <c r="G20" s="361">
        <f t="shared" si="0"/>
        <v>18</v>
      </c>
      <c r="H20" s="382" t="s">
        <v>234</v>
      </c>
      <c r="I20" s="169">
        <v>1</v>
      </c>
      <c r="J20" s="633"/>
      <c r="K20" s="544"/>
      <c r="L20" s="693"/>
      <c r="M20" s="170"/>
      <c r="N20" s="62" t="str">
        <f t="shared" si="1"/>
        <v/>
      </c>
      <c r="O20" s="171"/>
      <c r="P20" s="171"/>
      <c r="Q20" s="687"/>
      <c r="R20" s="171"/>
    </row>
    <row r="21" spans="1:112" ht="65" thickBot="1" x14ac:dyDescent="0.25">
      <c r="A21" s="712"/>
      <c r="B21" s="714"/>
      <c r="C21" s="636"/>
      <c r="D21" s="641"/>
      <c r="E21" s="639"/>
      <c r="F21" s="205"/>
      <c r="G21" s="361">
        <f t="shared" si="0"/>
        <v>19</v>
      </c>
      <c r="H21" s="382" t="s">
        <v>235</v>
      </c>
      <c r="I21" s="169">
        <v>1</v>
      </c>
      <c r="J21" s="633"/>
      <c r="K21" s="544"/>
      <c r="L21" s="693"/>
      <c r="M21" s="170"/>
      <c r="N21" s="62" t="str">
        <f t="shared" si="1"/>
        <v/>
      </c>
      <c r="O21" s="171"/>
      <c r="P21" s="171"/>
      <c r="Q21" s="687"/>
      <c r="R21" s="171"/>
    </row>
    <row r="22" spans="1:112" ht="20" thickBot="1" x14ac:dyDescent="0.25">
      <c r="A22" s="712"/>
      <c r="B22" s="714"/>
      <c r="C22" s="636"/>
      <c r="D22" s="641"/>
      <c r="E22" s="639"/>
      <c r="F22" s="205"/>
      <c r="G22" s="361">
        <f t="shared" si="0"/>
        <v>20</v>
      </c>
      <c r="H22" s="382" t="s">
        <v>236</v>
      </c>
      <c r="I22" s="169">
        <v>1</v>
      </c>
      <c r="J22" s="633" t="e">
        <f>SUM(I19:J30I29)</f>
        <v>#NAME?</v>
      </c>
      <c r="K22" s="544"/>
      <c r="L22" s="693"/>
      <c r="M22" s="170"/>
      <c r="N22" s="62" t="str">
        <f t="shared" si="1"/>
        <v/>
      </c>
      <c r="O22" s="171"/>
      <c r="P22" s="171"/>
      <c r="Q22" s="687"/>
      <c r="R22" s="171"/>
    </row>
    <row r="23" spans="1:112" ht="33" thickBot="1" x14ac:dyDescent="0.25">
      <c r="A23" s="712"/>
      <c r="B23" s="714"/>
      <c r="C23" s="636"/>
      <c r="D23" s="641"/>
      <c r="E23" s="639"/>
      <c r="F23" s="205"/>
      <c r="G23" s="361">
        <f>G22+1</f>
        <v>21</v>
      </c>
      <c r="H23" s="382" t="s">
        <v>237</v>
      </c>
      <c r="I23" s="169">
        <v>1</v>
      </c>
      <c r="J23" s="633"/>
      <c r="K23" s="544"/>
      <c r="L23" s="693"/>
      <c r="M23" s="170"/>
      <c r="N23" s="62" t="str">
        <f t="shared" si="1"/>
        <v/>
      </c>
      <c r="O23" s="171"/>
      <c r="P23" s="171"/>
      <c r="Q23" s="687"/>
      <c r="R23" s="185"/>
    </row>
    <row r="24" spans="1:112" ht="257" thickBot="1" x14ac:dyDescent="0.25">
      <c r="A24" s="712"/>
      <c r="B24" s="714"/>
      <c r="C24" s="636" t="s">
        <v>207</v>
      </c>
      <c r="D24" s="641" t="s">
        <v>208</v>
      </c>
      <c r="E24" s="639">
        <v>5</v>
      </c>
      <c r="F24" s="205" t="s">
        <v>472</v>
      </c>
      <c r="G24" s="381">
        <f t="shared" si="0"/>
        <v>22</v>
      </c>
      <c r="H24" s="668" t="s">
        <v>238</v>
      </c>
      <c r="I24" s="169">
        <v>1</v>
      </c>
      <c r="J24" s="633"/>
      <c r="K24" s="544"/>
      <c r="L24" s="693"/>
      <c r="M24" s="170"/>
      <c r="N24" s="62" t="str">
        <f t="shared" si="1"/>
        <v/>
      </c>
      <c r="O24" s="171"/>
      <c r="P24" s="171"/>
      <c r="Q24" s="687"/>
      <c r="R24" s="171"/>
    </row>
    <row r="25" spans="1:112" ht="33" thickBot="1" x14ac:dyDescent="0.25">
      <c r="A25" s="712"/>
      <c r="B25" s="714"/>
      <c r="C25" s="636"/>
      <c r="D25" s="641"/>
      <c r="E25" s="639"/>
      <c r="F25" s="205"/>
      <c r="G25" s="361">
        <f>G24+1</f>
        <v>23</v>
      </c>
      <c r="H25" s="382" t="s">
        <v>239</v>
      </c>
      <c r="I25" s="186">
        <v>1</v>
      </c>
      <c r="J25" s="633"/>
      <c r="K25" s="544"/>
      <c r="L25" s="693"/>
      <c r="M25" s="170"/>
      <c r="N25" s="62" t="str">
        <f t="shared" si="1"/>
        <v/>
      </c>
      <c r="O25" s="171"/>
      <c r="P25" s="171"/>
      <c r="Q25" s="688"/>
      <c r="R25" s="188"/>
    </row>
    <row r="26" spans="1:112" ht="33" thickBot="1" x14ac:dyDescent="0.25">
      <c r="A26" s="712"/>
      <c r="B26" s="714"/>
      <c r="C26" s="636"/>
      <c r="D26" s="641"/>
      <c r="E26" s="640"/>
      <c r="F26" s="205"/>
      <c r="G26" s="371">
        <f>G25+1</f>
        <v>24</v>
      </c>
      <c r="H26" s="559" t="s">
        <v>240</v>
      </c>
      <c r="I26" s="172">
        <v>1</v>
      </c>
      <c r="J26" s="634"/>
      <c r="K26" s="545"/>
      <c r="L26" s="692"/>
      <c r="M26" s="174"/>
      <c r="N26" s="62" t="str">
        <f t="shared" si="1"/>
        <v/>
      </c>
      <c r="O26" s="175"/>
      <c r="P26" s="175"/>
      <c r="Q26" s="686"/>
      <c r="R26" s="175"/>
    </row>
    <row r="27" spans="1:112" ht="33" thickBot="1" x14ac:dyDescent="0.25">
      <c r="A27" s="712"/>
      <c r="B27" s="714"/>
      <c r="C27" s="636"/>
      <c r="D27" s="641"/>
      <c r="E27" s="703">
        <v>6</v>
      </c>
      <c r="F27" s="716" t="s">
        <v>213</v>
      </c>
      <c r="G27" s="361">
        <f>G26+1</f>
        <v>25</v>
      </c>
      <c r="H27" s="382" t="s">
        <v>241</v>
      </c>
      <c r="I27" s="169">
        <v>1</v>
      </c>
      <c r="J27" s="643">
        <f>SUM(I27:I30)</f>
        <v>4</v>
      </c>
      <c r="K27" s="543"/>
      <c r="L27" s="691"/>
      <c r="M27" s="177"/>
      <c r="N27" s="62" t="str">
        <f t="shared" si="1"/>
        <v/>
      </c>
      <c r="O27" s="178"/>
      <c r="P27" s="178"/>
      <c r="Q27" s="689">
        <f>SUM(N27:N30)</f>
        <v>0</v>
      </c>
      <c r="R27" s="171"/>
    </row>
    <row r="28" spans="1:112" ht="29.5" customHeight="1" thickBot="1" x14ac:dyDescent="0.25">
      <c r="A28" s="712"/>
      <c r="B28" s="714"/>
      <c r="C28" s="636"/>
      <c r="D28" s="641"/>
      <c r="E28" s="703"/>
      <c r="F28" s="683"/>
      <c r="G28" s="361">
        <f t="shared" si="0"/>
        <v>26</v>
      </c>
      <c r="H28" s="382" t="s">
        <v>242</v>
      </c>
      <c r="I28" s="169">
        <v>1</v>
      </c>
      <c r="J28" s="643"/>
      <c r="K28" s="544"/>
      <c r="L28" s="693"/>
      <c r="M28" s="170"/>
      <c r="N28" s="62" t="str">
        <f t="shared" si="1"/>
        <v/>
      </c>
      <c r="O28" s="171"/>
      <c r="P28" s="171"/>
      <c r="Q28" s="689"/>
      <c r="R28" s="171"/>
    </row>
    <row r="29" spans="1:112" ht="20" thickBot="1" x14ac:dyDescent="0.25">
      <c r="A29" s="712"/>
      <c r="B29" s="714"/>
      <c r="C29" s="636"/>
      <c r="D29" s="641"/>
      <c r="E29" s="703"/>
      <c r="F29" s="683"/>
      <c r="G29" s="361">
        <f t="shared" si="0"/>
        <v>27</v>
      </c>
      <c r="H29" s="382" t="s">
        <v>243</v>
      </c>
      <c r="I29" s="169">
        <v>1</v>
      </c>
      <c r="J29" s="643"/>
      <c r="K29" s="544"/>
      <c r="L29" s="693"/>
      <c r="M29" s="170"/>
      <c r="N29" s="62" t="str">
        <f t="shared" si="1"/>
        <v/>
      </c>
      <c r="O29" s="171"/>
      <c r="P29" s="171"/>
      <c r="Q29" s="689"/>
      <c r="R29" s="171"/>
    </row>
    <row r="30" spans="1:112" ht="49" thickBot="1" x14ac:dyDescent="0.25">
      <c r="A30" s="712"/>
      <c r="B30" s="714"/>
      <c r="C30" s="636"/>
      <c r="D30" s="641"/>
      <c r="E30" s="704"/>
      <c r="F30" s="717"/>
      <c r="G30" s="371">
        <f t="shared" si="0"/>
        <v>28</v>
      </c>
      <c r="H30" s="559" t="s">
        <v>244</v>
      </c>
      <c r="I30" s="172">
        <v>1</v>
      </c>
      <c r="J30" s="644"/>
      <c r="K30" s="545"/>
      <c r="L30" s="692"/>
      <c r="M30" s="174"/>
      <c r="N30" s="62" t="str">
        <f t="shared" si="1"/>
        <v/>
      </c>
      <c r="O30" s="175"/>
      <c r="P30" s="175"/>
      <c r="Q30" s="690"/>
      <c r="R30" s="175"/>
    </row>
    <row r="31" spans="1:112" ht="20" thickBot="1" x14ac:dyDescent="0.25">
      <c r="A31" s="712"/>
      <c r="B31" s="714"/>
      <c r="C31" s="636"/>
      <c r="D31" s="641"/>
      <c r="E31" s="705">
        <v>7</v>
      </c>
      <c r="F31" s="683" t="s">
        <v>214</v>
      </c>
      <c r="G31" s="563">
        <f t="shared" si="0"/>
        <v>29</v>
      </c>
      <c r="H31" s="560" t="s">
        <v>245</v>
      </c>
      <c r="I31" s="176">
        <v>1</v>
      </c>
      <c r="J31" s="190">
        <f>SUM(I31:I32)</f>
        <v>2</v>
      </c>
      <c r="K31" s="543"/>
      <c r="L31" s="691"/>
      <c r="M31" s="177"/>
      <c r="N31" s="62" t="str">
        <f t="shared" si="1"/>
        <v/>
      </c>
      <c r="O31" s="178"/>
      <c r="P31" s="178"/>
      <c r="Q31" s="685">
        <f>SUM(N31:N32)</f>
        <v>0</v>
      </c>
      <c r="R31" s="178"/>
    </row>
    <row r="32" spans="1:112" ht="20" thickBot="1" x14ac:dyDescent="0.25">
      <c r="A32" s="712"/>
      <c r="B32" s="714"/>
      <c r="C32" s="636"/>
      <c r="D32" s="641"/>
      <c r="E32" s="704"/>
      <c r="F32" s="684"/>
      <c r="G32" s="371">
        <f t="shared" si="0"/>
        <v>30</v>
      </c>
      <c r="H32" s="559" t="s">
        <v>479</v>
      </c>
      <c r="I32" s="172">
        <v>1</v>
      </c>
      <c r="J32" s="634"/>
      <c r="K32" s="545"/>
      <c r="L32" s="692"/>
      <c r="M32" s="174"/>
      <c r="N32" s="62" t="str">
        <f t="shared" si="1"/>
        <v/>
      </c>
      <c r="O32" s="175"/>
      <c r="P32" s="175"/>
      <c r="Q32" s="686"/>
      <c r="R32" s="175"/>
    </row>
    <row r="33" spans="1:26" ht="29.5" customHeight="1" thickBot="1" x14ac:dyDescent="0.25">
      <c r="A33" s="712"/>
      <c r="B33" s="714"/>
      <c r="C33" s="636"/>
      <c r="D33" s="641"/>
      <c r="E33" s="705">
        <v>8</v>
      </c>
      <c r="F33" s="682" t="s">
        <v>215</v>
      </c>
      <c r="G33" s="563">
        <f>G32+1</f>
        <v>31</v>
      </c>
      <c r="H33" s="560" t="s">
        <v>246</v>
      </c>
      <c r="I33" s="176">
        <v>1</v>
      </c>
      <c r="J33" s="190">
        <f>SUM(I33:I35)</f>
        <v>3</v>
      </c>
      <c r="K33" s="543"/>
      <c r="L33" s="691"/>
      <c r="M33" s="177"/>
      <c r="N33" s="62" t="str">
        <f t="shared" si="1"/>
        <v/>
      </c>
      <c r="O33" s="178"/>
      <c r="P33" s="178"/>
      <c r="Q33" s="685">
        <f>SUM(N33:N35)</f>
        <v>0</v>
      </c>
      <c r="R33" s="178"/>
    </row>
    <row r="34" spans="1:26" ht="49" thickBot="1" x14ac:dyDescent="0.25">
      <c r="A34" s="712"/>
      <c r="B34" s="714"/>
      <c r="C34" s="636"/>
      <c r="D34" s="641"/>
      <c r="E34" s="703"/>
      <c r="F34" s="683"/>
      <c r="G34" s="361">
        <f>G33+1</f>
        <v>32</v>
      </c>
      <c r="H34" s="382" t="s">
        <v>457</v>
      </c>
      <c r="I34" s="169">
        <v>1</v>
      </c>
      <c r="J34" s="633"/>
      <c r="K34" s="544"/>
      <c r="L34" s="693"/>
      <c r="M34" s="170"/>
      <c r="N34" s="62" t="str">
        <f t="shared" si="1"/>
        <v/>
      </c>
      <c r="O34" s="171"/>
      <c r="P34" s="171"/>
      <c r="Q34" s="687"/>
      <c r="R34" s="171"/>
    </row>
    <row r="35" spans="1:26" ht="33" thickBot="1" x14ac:dyDescent="0.25">
      <c r="A35" s="712"/>
      <c r="B35" s="714"/>
      <c r="C35" s="636"/>
      <c r="D35" s="641"/>
      <c r="E35" s="704"/>
      <c r="F35" s="684"/>
      <c r="G35" s="371">
        <f>G34+1</f>
        <v>33</v>
      </c>
      <c r="H35" s="559" t="s">
        <v>247</v>
      </c>
      <c r="I35" s="172">
        <v>1</v>
      </c>
      <c r="J35" s="634"/>
      <c r="K35" s="545"/>
      <c r="L35" s="692"/>
      <c r="M35" s="174"/>
      <c r="N35" s="62" t="str">
        <f t="shared" si="1"/>
        <v/>
      </c>
      <c r="O35" s="185"/>
      <c r="P35" s="185"/>
      <c r="Q35" s="688"/>
      <c r="R35" s="185"/>
    </row>
    <row r="36" spans="1:26" ht="34" customHeight="1" thickBot="1" x14ac:dyDescent="0.25">
      <c r="A36" s="712"/>
      <c r="B36" s="714"/>
      <c r="C36" s="636"/>
      <c r="D36" s="641"/>
      <c r="E36" s="705">
        <v>9</v>
      </c>
      <c r="F36" s="682" t="s">
        <v>216</v>
      </c>
      <c r="G36" s="563">
        <f t="shared" si="0"/>
        <v>34</v>
      </c>
      <c r="H36" s="560" t="s">
        <v>248</v>
      </c>
      <c r="I36" s="176">
        <v>1</v>
      </c>
      <c r="J36" s="190">
        <f>SUM(I36:I36)</f>
        <v>1</v>
      </c>
      <c r="K36" s="543"/>
      <c r="L36" s="191"/>
      <c r="M36" s="177"/>
      <c r="N36" s="62" t="str">
        <f t="shared" si="1"/>
        <v/>
      </c>
      <c r="O36" s="192"/>
      <c r="P36" s="178"/>
      <c r="Q36" s="694">
        <f>SUM(N36:N38)</f>
        <v>0</v>
      </c>
      <c r="R36" s="178"/>
    </row>
    <row r="37" spans="1:26" ht="33" thickBot="1" x14ac:dyDescent="0.25">
      <c r="A37" s="712"/>
      <c r="B37" s="714"/>
      <c r="C37" s="636"/>
      <c r="D37" s="641"/>
      <c r="E37" s="703"/>
      <c r="F37" s="683"/>
      <c r="G37" s="368">
        <f>G36+1</f>
        <v>35</v>
      </c>
      <c r="H37" s="560" t="s">
        <v>249</v>
      </c>
      <c r="I37" s="193">
        <v>1</v>
      </c>
      <c r="J37" s="194">
        <f>SUM(I37:I37)</f>
        <v>1</v>
      </c>
      <c r="K37" s="544"/>
      <c r="L37" s="195"/>
      <c r="M37" s="170"/>
      <c r="N37" s="62" t="str">
        <f t="shared" si="1"/>
        <v/>
      </c>
      <c r="O37" s="197"/>
      <c r="P37" s="171"/>
      <c r="Q37" s="695"/>
      <c r="R37" s="171"/>
    </row>
    <row r="38" spans="1:26" ht="33" thickBot="1" x14ac:dyDescent="0.25">
      <c r="A38" s="198"/>
      <c r="B38" s="199"/>
      <c r="C38" s="637"/>
      <c r="D38" s="642"/>
      <c r="E38" s="704"/>
      <c r="F38" s="684"/>
      <c r="G38" s="565">
        <f>G37+1</f>
        <v>36</v>
      </c>
      <c r="H38" s="560" t="s">
        <v>250</v>
      </c>
      <c r="I38" s="200">
        <f>SUM(I3:I37)</f>
        <v>35</v>
      </c>
      <c r="J38" s="132" t="e">
        <f>SUM(J3:J37)</f>
        <v>#NAME?</v>
      </c>
      <c r="K38" s="545"/>
      <c r="L38" s="201"/>
      <c r="M38" s="174"/>
      <c r="N38" s="62" t="str">
        <f t="shared" si="1"/>
        <v/>
      </c>
      <c r="O38" s="203"/>
      <c r="P38" s="204"/>
      <c r="Q38" s="696"/>
      <c r="R38" s="175"/>
    </row>
    <row r="39" spans="1:26" ht="33.5" customHeight="1" thickBot="1" x14ac:dyDescent="0.25">
      <c r="H39" s="54">
        <v>36</v>
      </c>
      <c r="S39" s="210" t="s">
        <v>474</v>
      </c>
      <c r="T39" s="211" t="s">
        <v>192</v>
      </c>
      <c r="U39" s="574"/>
      <c r="V39" s="212" t="s">
        <v>195</v>
      </c>
      <c r="W39" s="212" t="s">
        <v>475</v>
      </c>
      <c r="X39" s="212" t="s">
        <v>477</v>
      </c>
      <c r="Y39" s="212" t="s">
        <v>478</v>
      </c>
      <c r="Z39" s="213" t="s">
        <v>476</v>
      </c>
    </row>
    <row r="40" spans="1:26" ht="43" customHeight="1" thickBot="1" x14ac:dyDescent="0.25">
      <c r="H40" s="209" t="s">
        <v>217</v>
      </c>
      <c r="S40" s="698">
        <f>SUM(X40:X41)/((SUM(X40:X41))+(SUM(Y40:Y41)))</f>
        <v>0</v>
      </c>
      <c r="T40" s="679" t="s">
        <v>205</v>
      </c>
      <c r="U40" s="575">
        <v>1</v>
      </c>
      <c r="V40" s="567" t="s">
        <v>209</v>
      </c>
      <c r="W40" s="149" t="s">
        <v>146</v>
      </c>
      <c r="X40" s="138">
        <f>Q3</f>
        <v>0</v>
      </c>
      <c r="Y40" s="138">
        <f>3-X40</f>
        <v>3</v>
      </c>
      <c r="Z40" s="140">
        <f>X40/3</f>
        <v>0</v>
      </c>
    </row>
    <row r="41" spans="1:26" ht="39" customHeight="1" thickBot="1" x14ac:dyDescent="0.25">
      <c r="S41" s="699"/>
      <c r="T41" s="680"/>
      <c r="U41" s="412">
        <v>2</v>
      </c>
      <c r="V41" s="568" t="s">
        <v>210</v>
      </c>
      <c r="W41" s="146" t="s">
        <v>147</v>
      </c>
      <c r="X41" s="147">
        <f>Q6</f>
        <v>0</v>
      </c>
      <c r="Y41" s="147">
        <f>4-X41</f>
        <v>4</v>
      </c>
      <c r="Z41" s="148">
        <f>X41/4</f>
        <v>0</v>
      </c>
    </row>
    <row r="42" spans="1:26" ht="48" x14ac:dyDescent="0.2">
      <c r="S42" s="697">
        <f>SUM(X42:X48)/((SUM(X42:X48))+(SUM(Y42:Y48)))</f>
        <v>0</v>
      </c>
      <c r="T42" s="681" t="s">
        <v>207</v>
      </c>
      <c r="U42" s="576">
        <v>3</v>
      </c>
      <c r="V42" s="215" t="s">
        <v>211</v>
      </c>
      <c r="W42" s="216" t="s">
        <v>182</v>
      </c>
      <c r="X42" s="217">
        <f>Q10</f>
        <v>0</v>
      </c>
      <c r="Y42" s="217">
        <f>4-X42</f>
        <v>4</v>
      </c>
      <c r="Z42" s="218">
        <f>X42/4</f>
        <v>0</v>
      </c>
    </row>
    <row r="43" spans="1:26" ht="48" x14ac:dyDescent="0.2">
      <c r="S43" s="697"/>
      <c r="T43" s="681"/>
      <c r="U43" s="576">
        <v>4</v>
      </c>
      <c r="V43" s="219" t="s">
        <v>212</v>
      </c>
      <c r="W43" s="141" t="s">
        <v>183</v>
      </c>
      <c r="X43" s="142">
        <f>Q14</f>
        <v>0</v>
      </c>
      <c r="Y43" s="142">
        <f>5-X43</f>
        <v>5</v>
      </c>
      <c r="Z43" s="143">
        <f>X43/5</f>
        <v>0</v>
      </c>
    </row>
    <row r="44" spans="1:26" ht="80" x14ac:dyDescent="0.2">
      <c r="S44" s="697"/>
      <c r="T44" s="681"/>
      <c r="U44" s="576">
        <v>5</v>
      </c>
      <c r="V44" s="219" t="s">
        <v>472</v>
      </c>
      <c r="W44" s="141" t="s">
        <v>184</v>
      </c>
      <c r="X44" s="142">
        <f>Q19</f>
        <v>0</v>
      </c>
      <c r="Y44" s="142">
        <f>8-X44</f>
        <v>8</v>
      </c>
      <c r="Z44" s="143">
        <f>X44/8</f>
        <v>0</v>
      </c>
    </row>
    <row r="45" spans="1:26" ht="48" x14ac:dyDescent="0.2">
      <c r="S45" s="697"/>
      <c r="T45" s="681"/>
      <c r="U45" s="576">
        <v>6</v>
      </c>
      <c r="V45" s="219" t="s">
        <v>213</v>
      </c>
      <c r="W45" s="141" t="s">
        <v>185</v>
      </c>
      <c r="X45" s="142">
        <f>Q27</f>
        <v>0</v>
      </c>
      <c r="Y45" s="142">
        <f>4-X45</f>
        <v>4</v>
      </c>
      <c r="Z45" s="143">
        <f>X45/4</f>
        <v>0</v>
      </c>
    </row>
    <row r="46" spans="1:26" ht="32" x14ac:dyDescent="0.2">
      <c r="S46" s="697"/>
      <c r="T46" s="681"/>
      <c r="U46" s="576">
        <v>7</v>
      </c>
      <c r="V46" s="220" t="s">
        <v>214</v>
      </c>
      <c r="W46" s="141" t="s">
        <v>186</v>
      </c>
      <c r="X46" s="142">
        <f>Q31</f>
        <v>0</v>
      </c>
      <c r="Y46" s="142">
        <f>2-X46</f>
        <v>2</v>
      </c>
      <c r="Z46" s="143">
        <f>X46/2</f>
        <v>0</v>
      </c>
    </row>
    <row r="47" spans="1:26" ht="32" x14ac:dyDescent="0.2">
      <c r="S47" s="697"/>
      <c r="T47" s="681"/>
      <c r="U47" s="576">
        <v>8</v>
      </c>
      <c r="V47" s="219" t="s">
        <v>215</v>
      </c>
      <c r="W47" s="141" t="s">
        <v>187</v>
      </c>
      <c r="X47" s="142">
        <f>Q33</f>
        <v>0</v>
      </c>
      <c r="Y47" s="142">
        <f>3-X47</f>
        <v>3</v>
      </c>
      <c r="Z47" s="143">
        <f>X47/3</f>
        <v>0</v>
      </c>
    </row>
    <row r="48" spans="1:26" ht="49" thickBot="1" x14ac:dyDescent="0.25">
      <c r="S48" s="697"/>
      <c r="T48" s="680"/>
      <c r="U48" s="576">
        <v>9</v>
      </c>
      <c r="V48" s="27" t="s">
        <v>216</v>
      </c>
      <c r="W48" s="144" t="s">
        <v>188</v>
      </c>
      <c r="X48" s="145">
        <f>Q36</f>
        <v>0</v>
      </c>
      <c r="Y48" s="145">
        <f>3-X48</f>
        <v>3</v>
      </c>
      <c r="Z48" s="221">
        <f>X48/3</f>
        <v>0</v>
      </c>
    </row>
    <row r="49" spans="19:26" ht="17" thickBot="1" x14ac:dyDescent="0.25">
      <c r="S49" s="632">
        <f>X49/(X49+Y49)</f>
        <v>0</v>
      </c>
      <c r="T49" s="222" t="s">
        <v>142</v>
      </c>
      <c r="U49" s="474"/>
      <c r="V49" s="223"/>
      <c r="W49" s="224"/>
      <c r="X49" s="225">
        <f>SUBTOTAL(9,X40:X48)</f>
        <v>0</v>
      </c>
      <c r="Y49" s="226">
        <f>SUBTOTAL(9,Y40:Y48)</f>
        <v>36</v>
      </c>
      <c r="Z49" s="227"/>
    </row>
    <row r="50" spans="19:26" x14ac:dyDescent="0.2"/>
    <row r="51" spans="19:26" ht="16.5" customHeight="1" x14ac:dyDescent="0.2"/>
    <row r="52" spans="19:26" x14ac:dyDescent="0.2"/>
    <row r="53" spans="19:26" x14ac:dyDescent="0.2"/>
    <row r="54" spans="19:26" x14ac:dyDescent="0.2"/>
    <row r="55" spans="19:26" x14ac:dyDescent="0.2"/>
    <row r="56" spans="19:26" ht="16.5" customHeight="1" x14ac:dyDescent="0.2"/>
    <row r="57" spans="19:26" x14ac:dyDescent="0.2"/>
    <row r="58" spans="19:26" x14ac:dyDescent="0.2"/>
    <row r="59" spans="19:26" x14ac:dyDescent="0.2"/>
    <row r="60" spans="19:26" x14ac:dyDescent="0.2"/>
    <row r="61" spans="19:26" x14ac:dyDescent="0.2"/>
    <row r="62" spans="19:26" x14ac:dyDescent="0.2"/>
    <row r="63" spans="19:26" x14ac:dyDescent="0.2"/>
    <row r="64" spans="19:26" ht="14.5" hidden="1" customHeight="1" x14ac:dyDescent="0.2"/>
    <row r="65" ht="14.5" hidden="1" customHeight="1" x14ac:dyDescent="0.2"/>
    <row r="66" ht="14.5" hidden="1" customHeight="1" x14ac:dyDescent="0.2"/>
    <row r="67" ht="14.5" hidden="1" customHeight="1" x14ac:dyDescent="0.2"/>
    <row r="68" ht="14.5" hidden="1" customHeight="1" x14ac:dyDescent="0.2"/>
    <row r="69" ht="14.5" hidden="1" customHeight="1" x14ac:dyDescent="0.2"/>
    <row r="70" ht="14.5" hidden="1" customHeight="1" x14ac:dyDescent="0.2"/>
    <row r="71" ht="14.5" hidden="1" customHeight="1" x14ac:dyDescent="0.2"/>
    <row r="72" ht="14.5" hidden="1" customHeight="1" x14ac:dyDescent="0.2"/>
    <row r="73" ht="16.5" customHeight="1" x14ac:dyDescent="0.2"/>
    <row r="74" x14ac:dyDescent="0.2"/>
    <row r="75" x14ac:dyDescent="0.2"/>
    <row r="76" ht="14.5" hidden="1" customHeight="1" x14ac:dyDescent="0.2"/>
    <row r="77" ht="14.5" hidden="1" customHeight="1" x14ac:dyDescent="0.2"/>
    <row r="78" ht="14.5" hidden="1" customHeight="1" x14ac:dyDescent="0.2"/>
    <row r="79" ht="14.5" hidden="1" customHeight="1" x14ac:dyDescent="0.2"/>
    <row r="80" ht="14.5" hidden="1" customHeight="1" x14ac:dyDescent="0.2"/>
    <row r="81" ht="14.5" hidden="1" customHeight="1" x14ac:dyDescent="0.2"/>
    <row r="82" ht="14.5" hidden="1" customHeight="1" x14ac:dyDescent="0.2"/>
    <row r="83" ht="14.5" hidden="1" customHeight="1" x14ac:dyDescent="0.2"/>
    <row r="84" ht="14.5" hidden="1" customHeight="1" x14ac:dyDescent="0.2"/>
    <row r="85" ht="14.5" hidden="1" customHeight="1" x14ac:dyDescent="0.2"/>
    <row r="86" ht="14.5" hidden="1" customHeight="1" x14ac:dyDescent="0.2"/>
    <row r="87" ht="14.5" hidden="1" customHeight="1" x14ac:dyDescent="0.2"/>
    <row r="88" ht="14.5" hidden="1" customHeight="1" x14ac:dyDescent="0.2"/>
    <row r="89" ht="14.5" hidden="1" customHeight="1" x14ac:dyDescent="0.2"/>
    <row r="90" ht="14.5" hidden="1" customHeight="1" x14ac:dyDescent="0.2"/>
    <row r="91" ht="14.5" hidden="1" customHeight="1" x14ac:dyDescent="0.2"/>
    <row r="92" ht="14.5" hidden="1" customHeight="1" x14ac:dyDescent="0.2"/>
    <row r="93" ht="14.5" hidden="1" customHeight="1" x14ac:dyDescent="0.2"/>
    <row r="94" ht="14.5" hidden="1" customHeight="1" x14ac:dyDescent="0.2"/>
    <row r="95" ht="14.5" hidden="1" customHeight="1" x14ac:dyDescent="0.2"/>
    <row r="96" ht="14.5" hidden="1" customHeight="1" x14ac:dyDescent="0.2"/>
    <row r="97" ht="14.5" hidden="1" customHeight="1" x14ac:dyDescent="0.2"/>
    <row r="98" ht="14.5" hidden="1" customHeight="1" x14ac:dyDescent="0.2"/>
    <row r="99" ht="14.5" hidden="1" customHeight="1" x14ac:dyDescent="0.2"/>
    <row r="100" ht="14.5" hidden="1" customHeight="1" x14ac:dyDescent="0.2"/>
    <row r="101" ht="14.5" hidden="1" customHeight="1" x14ac:dyDescent="0.2"/>
    <row r="102" ht="14.5" hidden="1" customHeight="1" x14ac:dyDescent="0.2"/>
    <row r="103" ht="14.5" hidden="1" customHeight="1" x14ac:dyDescent="0.2"/>
    <row r="104" ht="14.5" hidden="1" customHeight="1" x14ac:dyDescent="0.2"/>
    <row r="105" ht="14.5" hidden="1" customHeight="1" x14ac:dyDescent="0.2"/>
    <row r="106" ht="14.5" hidden="1" customHeight="1" x14ac:dyDescent="0.2"/>
    <row r="107" ht="14.5" hidden="1" customHeight="1" x14ac:dyDescent="0.2"/>
    <row r="108" ht="14.5" hidden="1" customHeight="1" x14ac:dyDescent="0.2"/>
    <row r="109" ht="14.5" hidden="1" customHeight="1" x14ac:dyDescent="0.2"/>
    <row r="110" ht="14.5" hidden="1" customHeight="1" x14ac:dyDescent="0.2"/>
    <row r="111" ht="14.5" hidden="1" customHeight="1" x14ac:dyDescent="0.2"/>
    <row r="112" ht="14.5" hidden="1" customHeight="1" x14ac:dyDescent="0.2"/>
    <row r="113" spans="10:10" ht="14.5" hidden="1" customHeight="1" x14ac:dyDescent="0.2"/>
    <row r="114" spans="10:10" ht="15" hidden="1" customHeight="1" x14ac:dyDescent="0.2">
      <c r="J114" s="206" t="e">
        <f>SUM(J3:J37)</f>
        <v>#NAME?</v>
      </c>
    </row>
    <row r="115" spans="10:10" ht="14.5" hidden="1" customHeight="1" x14ac:dyDescent="0.2"/>
    <row r="116" spans="10:10" ht="14.5" hidden="1" customHeight="1" x14ac:dyDescent="0.2"/>
    <row r="117" spans="10:10" ht="14.5" hidden="1" customHeight="1" x14ac:dyDescent="0.2"/>
    <row r="118" spans="10:10" ht="14.5" hidden="1" customHeight="1" x14ac:dyDescent="0.2"/>
    <row r="119" spans="10:10" ht="14.5" hidden="1" customHeight="1" x14ac:dyDescent="0.2"/>
    <row r="120" spans="10:10" ht="14.5" hidden="1" customHeight="1" x14ac:dyDescent="0.2"/>
    <row r="121" spans="10:10" ht="14.5" hidden="1" customHeight="1" x14ac:dyDescent="0.2"/>
    <row r="122" spans="10:10" ht="14.5" hidden="1" customHeight="1" x14ac:dyDescent="0.2"/>
    <row r="123" spans="10:10" ht="14.5" hidden="1" customHeight="1" x14ac:dyDescent="0.2"/>
    <row r="124" spans="10:10" ht="14.5" hidden="1" customHeight="1" x14ac:dyDescent="0.2"/>
    <row r="125" spans="10:10" ht="14.5" hidden="1" customHeight="1" x14ac:dyDescent="0.2"/>
    <row r="126" spans="10:10" ht="14.5" hidden="1" customHeight="1" x14ac:dyDescent="0.2"/>
    <row r="127" spans="10:10" ht="14.5" hidden="1" customHeight="1" x14ac:dyDescent="0.2"/>
    <row r="128" spans="10:10" ht="14.5" hidden="1" customHeight="1" x14ac:dyDescent="0.2"/>
    <row r="129" ht="14.5" hidden="1" customHeight="1" x14ac:dyDescent="0.2"/>
    <row r="130" ht="14.5" hidden="1" customHeight="1" x14ac:dyDescent="0.2"/>
    <row r="131" ht="14.5" hidden="1" customHeight="1" x14ac:dyDescent="0.2"/>
    <row r="132" ht="14.5" hidden="1" customHeight="1" x14ac:dyDescent="0.2"/>
    <row r="133" ht="14.5" hidden="1" customHeight="1" x14ac:dyDescent="0.2"/>
    <row r="134" ht="14.5" hidden="1" customHeight="1" x14ac:dyDescent="0.2"/>
    <row r="135" ht="14.5" hidden="1" customHeight="1" x14ac:dyDescent="0.2"/>
    <row r="136" ht="14.5" hidden="1" customHeight="1" x14ac:dyDescent="0.2"/>
    <row r="137" ht="14.5" hidden="1" customHeight="1" x14ac:dyDescent="0.2"/>
    <row r="138" ht="14.5" hidden="1" customHeight="1" x14ac:dyDescent="0.2"/>
    <row r="139" ht="14.5" hidden="1" customHeight="1" x14ac:dyDescent="0.2"/>
    <row r="140" ht="14.5" hidden="1" customHeight="1" x14ac:dyDescent="0.2"/>
    <row r="141" ht="14.5" hidden="1" customHeight="1" x14ac:dyDescent="0.2"/>
    <row r="142" ht="14.5" hidden="1" customHeight="1" x14ac:dyDescent="0.2"/>
    <row r="143" ht="14.5" hidden="1" customHeight="1" x14ac:dyDescent="0.2"/>
    <row r="144" ht="14.5" hidden="1" customHeight="1" x14ac:dyDescent="0.2"/>
    <row r="145" ht="14.5" hidden="1" customHeight="1" x14ac:dyDescent="0.2"/>
    <row r="146" ht="14.5" hidden="1" customHeight="1" x14ac:dyDescent="0.2"/>
    <row r="147" ht="14.5" hidden="1" customHeight="1" x14ac:dyDescent="0.2"/>
    <row r="148" ht="14.5" hidden="1" customHeight="1" x14ac:dyDescent="0.2"/>
    <row r="149" ht="14.5" hidden="1" customHeight="1" x14ac:dyDescent="0.2"/>
    <row r="150" ht="14.5" hidden="1" customHeight="1" x14ac:dyDescent="0.2"/>
    <row r="151" ht="14.5" hidden="1" customHeight="1" x14ac:dyDescent="0.2"/>
    <row r="152" ht="14.5" hidden="1" customHeight="1" x14ac:dyDescent="0.2"/>
    <row r="153" ht="14.5" hidden="1" customHeight="1" x14ac:dyDescent="0.2"/>
    <row r="154" ht="14.5" hidden="1" customHeight="1" x14ac:dyDescent="0.2"/>
    <row r="155" ht="14.5" hidden="1" customHeight="1" x14ac:dyDescent="0.2"/>
    <row r="156" ht="14.5" hidden="1" customHeight="1" x14ac:dyDescent="0.2"/>
    <row r="157" ht="14.5" hidden="1" customHeight="1" x14ac:dyDescent="0.2"/>
    <row r="158" ht="14.5" hidden="1" customHeight="1" x14ac:dyDescent="0.2"/>
    <row r="159" ht="14.5" hidden="1" customHeight="1" x14ac:dyDescent="0.2"/>
    <row r="160" ht="14.5" hidden="1" customHeight="1" x14ac:dyDescent="0.2"/>
    <row r="161" ht="14.5" hidden="1" customHeight="1" x14ac:dyDescent="0.2"/>
    <row r="162" ht="14.5" hidden="1" customHeight="1" x14ac:dyDescent="0.2"/>
    <row r="163" ht="14.5" hidden="1" customHeight="1" x14ac:dyDescent="0.2"/>
    <row r="164" ht="14.5" hidden="1" customHeight="1" x14ac:dyDescent="0.2"/>
    <row r="165" ht="14.5" hidden="1" customHeight="1" x14ac:dyDescent="0.2"/>
    <row r="166" ht="14.5" hidden="1" customHeight="1" x14ac:dyDescent="0.2"/>
    <row r="167" ht="14.5" hidden="1" customHeight="1" x14ac:dyDescent="0.2"/>
    <row r="168" ht="14.5" hidden="1" customHeight="1" x14ac:dyDescent="0.2"/>
    <row r="169" ht="14.5" hidden="1" customHeight="1" x14ac:dyDescent="0.2"/>
    <row r="170" ht="14.5" hidden="1" customHeight="1" x14ac:dyDescent="0.2"/>
    <row r="171" ht="14.5" hidden="1" customHeight="1" x14ac:dyDescent="0.2"/>
    <row r="172" ht="14.5" hidden="1" customHeight="1" x14ac:dyDescent="0.2"/>
    <row r="173" ht="14.5" hidden="1" customHeight="1" x14ac:dyDescent="0.2"/>
    <row r="174" ht="14.5" hidden="1" customHeight="1" x14ac:dyDescent="0.2"/>
    <row r="175" ht="14.5" hidden="1" customHeight="1" x14ac:dyDescent="0.2"/>
    <row r="176" ht="14.5" hidden="1" customHeight="1" x14ac:dyDescent="0.2"/>
    <row r="177" ht="14.5" hidden="1" customHeight="1" x14ac:dyDescent="0.2"/>
    <row r="178" ht="14.5" hidden="1" customHeight="1" x14ac:dyDescent="0.2"/>
    <row r="179" ht="14.5" hidden="1" customHeight="1" x14ac:dyDescent="0.2"/>
    <row r="180" ht="14.5" hidden="1" customHeight="1" x14ac:dyDescent="0.2"/>
    <row r="181" ht="14.5" hidden="1" customHeight="1" x14ac:dyDescent="0.2"/>
    <row r="182" ht="14.5" hidden="1" customHeight="1" x14ac:dyDescent="0.2"/>
    <row r="183" ht="14.5" hidden="1" customHeight="1" x14ac:dyDescent="0.2"/>
    <row r="184" ht="14.5" hidden="1" customHeight="1" x14ac:dyDescent="0.2"/>
    <row r="185" ht="14.5" hidden="1" customHeight="1" x14ac:dyDescent="0.2"/>
    <row r="186" ht="14.5" hidden="1" customHeight="1" x14ac:dyDescent="0.2"/>
    <row r="187" ht="14.5" hidden="1" customHeight="1" x14ac:dyDescent="0.2"/>
    <row r="188" ht="14.5" hidden="1" customHeight="1" x14ac:dyDescent="0.2"/>
    <row r="189" ht="14.5" hidden="1" customHeight="1" x14ac:dyDescent="0.2"/>
    <row r="190" ht="14.5" hidden="1" customHeight="1" x14ac:dyDescent="0.2"/>
    <row r="191" ht="14.5" hidden="1" customHeight="1" x14ac:dyDescent="0.2"/>
    <row r="192" ht="14.5" hidden="1" customHeight="1" x14ac:dyDescent="0.2"/>
    <row r="193" ht="14.5" hidden="1" customHeight="1" x14ac:dyDescent="0.2"/>
    <row r="194" ht="14.5" hidden="1" customHeight="1" x14ac:dyDescent="0.2"/>
    <row r="195" ht="14.5" hidden="1" customHeight="1" x14ac:dyDescent="0.2"/>
    <row r="196" ht="14.5" hidden="1" customHeight="1" x14ac:dyDescent="0.2"/>
    <row r="197" ht="14.5" hidden="1" customHeight="1" x14ac:dyDescent="0.2"/>
    <row r="198" ht="14.5" hidden="1" customHeight="1" x14ac:dyDescent="0.2"/>
    <row r="199" ht="14.5" hidden="1" customHeight="1" x14ac:dyDescent="0.2"/>
    <row r="200" ht="14.5" hidden="1" customHeight="1" x14ac:dyDescent="0.2"/>
    <row r="201" ht="14.5" hidden="1" customHeight="1" x14ac:dyDescent="0.2"/>
    <row r="202" ht="14.5" hidden="1" customHeight="1" x14ac:dyDescent="0.2"/>
    <row r="203" ht="14.5" hidden="1" customHeight="1" x14ac:dyDescent="0.2"/>
    <row r="204" ht="14.5" hidden="1" customHeight="1" x14ac:dyDescent="0.2"/>
    <row r="205" ht="14.5" hidden="1" customHeight="1" x14ac:dyDescent="0.2"/>
    <row r="206" ht="14.5" hidden="1" customHeight="1" x14ac:dyDescent="0.2"/>
    <row r="207" ht="14.5" hidden="1" customHeight="1" x14ac:dyDescent="0.2"/>
    <row r="208" ht="14.5" hidden="1" customHeight="1" x14ac:dyDescent="0.2"/>
    <row r="209" spans="3:3" ht="14.5" hidden="1" customHeight="1" x14ac:dyDescent="0.2"/>
    <row r="210" spans="3:3" ht="14.5" hidden="1" customHeight="1" x14ac:dyDescent="0.2"/>
    <row r="211" spans="3:3" ht="14.5" hidden="1" customHeight="1" x14ac:dyDescent="0.2"/>
    <row r="212" spans="3:3" ht="14.5" hidden="1" customHeight="1" x14ac:dyDescent="0.2"/>
    <row r="213" spans="3:3" ht="14.5" hidden="1" customHeight="1" x14ac:dyDescent="0.2"/>
    <row r="214" spans="3:3" ht="14.5" hidden="1" customHeight="1" x14ac:dyDescent="0.2"/>
    <row r="215" spans="3:3" ht="14.5" hidden="1" customHeight="1" x14ac:dyDescent="0.2"/>
    <row r="216" spans="3:3" ht="14.5" hidden="1" customHeight="1" x14ac:dyDescent="0.2"/>
    <row r="217" spans="3:3" ht="14.5" hidden="1" customHeight="1" x14ac:dyDescent="0.2"/>
    <row r="218" spans="3:3" ht="14.5" hidden="1" customHeight="1" x14ac:dyDescent="0.2"/>
    <row r="219" spans="3:3" ht="14.5" hidden="1" customHeight="1" x14ac:dyDescent="0.2"/>
    <row r="220" spans="3:3" ht="14.5" hidden="1" customHeight="1" x14ac:dyDescent="0.2"/>
    <row r="221" spans="3:3" ht="14.5" hidden="1" customHeight="1" x14ac:dyDescent="0.2"/>
    <row r="222" spans="3:3" ht="14.5" hidden="1" customHeight="1" x14ac:dyDescent="0.2"/>
    <row r="223" spans="3:3" ht="14.5" hidden="1" customHeight="1" x14ac:dyDescent="0.2"/>
    <row r="224" spans="3:3" ht="15" hidden="1" customHeight="1" x14ac:dyDescent="0.2">
      <c r="C224" s="228" t="s">
        <v>7</v>
      </c>
    </row>
    <row r="225" ht="14.5" hidden="1" customHeight="1" x14ac:dyDescent="0.2"/>
    <row r="226" ht="14.5" hidden="1" customHeight="1" x14ac:dyDescent="0.2"/>
    <row r="227" ht="14.5" hidden="1" customHeight="1" x14ac:dyDescent="0.2"/>
    <row r="228" ht="14.5" hidden="1" customHeight="1" x14ac:dyDescent="0.2"/>
    <row r="229" ht="14.5" hidden="1" customHeight="1" x14ac:dyDescent="0.2"/>
    <row r="230" ht="14.5" hidden="1" customHeight="1" x14ac:dyDescent="0.2"/>
    <row r="231" ht="14.5" hidden="1" customHeight="1" x14ac:dyDescent="0.2"/>
    <row r="232" ht="14.5" hidden="1" customHeight="1" x14ac:dyDescent="0.2"/>
    <row r="233" ht="14.5" hidden="1" customHeight="1" x14ac:dyDescent="0.2"/>
    <row r="234" ht="14.5" hidden="1" customHeight="1" x14ac:dyDescent="0.2"/>
    <row r="235" ht="14.5" hidden="1" customHeight="1" x14ac:dyDescent="0.2"/>
    <row r="236" ht="14.5" hidden="1" customHeight="1" x14ac:dyDescent="0.2"/>
    <row r="237" ht="14.5" hidden="1" customHeight="1" x14ac:dyDescent="0.2"/>
    <row r="238" ht="14.5" hidden="1" customHeight="1" x14ac:dyDescent="0.2"/>
    <row r="239" ht="14.5" hidden="1" customHeight="1" x14ac:dyDescent="0.2"/>
    <row r="240" ht="14.5" hidden="1" customHeight="1" x14ac:dyDescent="0.2"/>
    <row r="241" ht="14.5" hidden="1" customHeight="1" x14ac:dyDescent="0.2"/>
    <row r="242" ht="14.5" hidden="1" customHeight="1" x14ac:dyDescent="0.2"/>
    <row r="243" ht="14.5" hidden="1" customHeight="1" x14ac:dyDescent="0.2"/>
    <row r="244" ht="14.5" hidden="1" customHeight="1" x14ac:dyDescent="0.2"/>
    <row r="245" ht="14.5" hidden="1" customHeight="1" x14ac:dyDescent="0.2"/>
    <row r="246" ht="14.5" hidden="1" customHeight="1" x14ac:dyDescent="0.2"/>
    <row r="247" ht="14.5" hidden="1" customHeight="1" x14ac:dyDescent="0.2"/>
    <row r="248" ht="14.5" hidden="1" customHeight="1" x14ac:dyDescent="0.2"/>
    <row r="249" ht="14.5" hidden="1" customHeight="1" x14ac:dyDescent="0.2"/>
    <row r="250" ht="14.5" hidden="1" customHeight="1" x14ac:dyDescent="0.2"/>
    <row r="251" ht="14.5" hidden="1" customHeight="1" x14ac:dyDescent="0.2"/>
    <row r="252" ht="14.5" hidden="1" customHeight="1" x14ac:dyDescent="0.2"/>
    <row r="253" ht="14.5" hidden="1" customHeight="1" x14ac:dyDescent="0.2"/>
    <row r="254" ht="14.5" hidden="1" customHeight="1" x14ac:dyDescent="0.2"/>
    <row r="255" ht="14.5" hidden="1" customHeight="1" x14ac:dyDescent="0.2"/>
    <row r="256" ht="14.5" hidden="1" customHeight="1" x14ac:dyDescent="0.2"/>
    <row r="257" ht="14.5" hidden="1" customHeight="1" x14ac:dyDescent="0.2"/>
    <row r="258" ht="14.5" hidden="1" customHeight="1" x14ac:dyDescent="0.2"/>
    <row r="259" ht="14.5" hidden="1" customHeight="1" x14ac:dyDescent="0.2"/>
    <row r="260" ht="14.5" hidden="1" customHeight="1" x14ac:dyDescent="0.2"/>
    <row r="261" ht="14.5" hidden="1" customHeight="1" x14ac:dyDescent="0.2"/>
    <row r="262" ht="14.5" hidden="1" customHeight="1" x14ac:dyDescent="0.2"/>
    <row r="263" ht="14.5" hidden="1" customHeight="1" x14ac:dyDescent="0.2"/>
    <row r="264" ht="14.5" hidden="1" customHeight="1" x14ac:dyDescent="0.2"/>
    <row r="265" ht="14.5" hidden="1" customHeight="1" x14ac:dyDescent="0.2"/>
    <row r="266" ht="14.5" hidden="1" customHeight="1" x14ac:dyDescent="0.2"/>
    <row r="267" ht="14.5" hidden="1" customHeight="1" x14ac:dyDescent="0.2"/>
    <row r="268" ht="14.5" hidden="1" customHeight="1" x14ac:dyDescent="0.2"/>
    <row r="269" ht="14.5" hidden="1" customHeight="1" x14ac:dyDescent="0.2"/>
    <row r="270" ht="14.5" hidden="1" customHeight="1" x14ac:dyDescent="0.2"/>
    <row r="271" ht="14.5" hidden="1" customHeight="1" x14ac:dyDescent="0.2"/>
    <row r="272" ht="14.5" hidden="1" customHeight="1" x14ac:dyDescent="0.2"/>
    <row r="273" ht="14.5" hidden="1" customHeight="1" x14ac:dyDescent="0.2"/>
    <row r="274" ht="14.5" hidden="1" customHeight="1" x14ac:dyDescent="0.2"/>
    <row r="275" ht="14.5" hidden="1" customHeight="1" x14ac:dyDescent="0.2"/>
    <row r="276" ht="14.5" hidden="1" customHeight="1" x14ac:dyDescent="0.2"/>
    <row r="277" ht="14.5" hidden="1" customHeight="1" x14ac:dyDescent="0.2"/>
    <row r="278" ht="14.5" hidden="1" customHeight="1" x14ac:dyDescent="0.2"/>
    <row r="279" ht="14.5" hidden="1" customHeight="1" x14ac:dyDescent="0.2"/>
    <row r="280" ht="14.5" hidden="1" customHeight="1" x14ac:dyDescent="0.2"/>
    <row r="281" ht="14.5" hidden="1" customHeight="1" x14ac:dyDescent="0.2"/>
    <row r="282" ht="14.5" hidden="1" customHeight="1" x14ac:dyDescent="0.2"/>
    <row r="283" ht="14.5" hidden="1" customHeight="1" x14ac:dyDescent="0.2"/>
    <row r="284" ht="14.5" hidden="1" customHeight="1" x14ac:dyDescent="0.2"/>
    <row r="285" ht="14.5" hidden="1" customHeight="1" x14ac:dyDescent="0.2"/>
    <row r="286" ht="14.5" hidden="1" customHeight="1" x14ac:dyDescent="0.2"/>
    <row r="287" ht="14.5" hidden="1" customHeight="1" x14ac:dyDescent="0.2"/>
    <row r="288" ht="14.5" hidden="1" customHeight="1" x14ac:dyDescent="0.2"/>
    <row r="289" ht="14.5" hidden="1" customHeight="1" x14ac:dyDescent="0.2"/>
    <row r="290" ht="14.5" hidden="1" customHeight="1" x14ac:dyDescent="0.2"/>
    <row r="291" ht="14.5" hidden="1" customHeight="1" x14ac:dyDescent="0.2"/>
    <row r="292" ht="14.5" hidden="1" customHeight="1" x14ac:dyDescent="0.2"/>
    <row r="293" ht="14.5" hidden="1" customHeight="1" x14ac:dyDescent="0.2"/>
    <row r="294" ht="14.5" hidden="1" customHeight="1" x14ac:dyDescent="0.2"/>
    <row r="295" ht="14.5" hidden="1" customHeight="1" x14ac:dyDescent="0.2"/>
    <row r="296" ht="14.5" hidden="1" customHeight="1" x14ac:dyDescent="0.2"/>
    <row r="297" ht="14.5" hidden="1" customHeight="1" x14ac:dyDescent="0.2"/>
    <row r="298" ht="14.5" hidden="1" customHeight="1" x14ac:dyDescent="0.2"/>
    <row r="299" ht="14.5" hidden="1" customHeight="1" x14ac:dyDescent="0.2"/>
    <row r="300" ht="14.5" hidden="1" customHeight="1" x14ac:dyDescent="0.2"/>
    <row r="301" ht="14.5" hidden="1" customHeight="1" x14ac:dyDescent="0.2"/>
    <row r="302" ht="14.5" hidden="1" customHeight="1" x14ac:dyDescent="0.2"/>
    <row r="303" ht="14.5" hidden="1" customHeight="1" x14ac:dyDescent="0.2"/>
    <row r="304" ht="14.5" hidden="1" customHeight="1" x14ac:dyDescent="0.2"/>
    <row r="305" ht="14.5" hidden="1" customHeight="1" x14ac:dyDescent="0.2"/>
    <row r="306" ht="14.5" hidden="1" customHeight="1" x14ac:dyDescent="0.2"/>
    <row r="307" ht="14.5" hidden="1" customHeight="1" x14ac:dyDescent="0.2"/>
    <row r="308" ht="14.5" hidden="1" customHeight="1" x14ac:dyDescent="0.2"/>
    <row r="309" ht="14.5" hidden="1" customHeight="1" x14ac:dyDescent="0.2"/>
    <row r="310" ht="14.5" hidden="1" customHeight="1" x14ac:dyDescent="0.2"/>
    <row r="311" ht="14.5" hidden="1" customHeight="1" x14ac:dyDescent="0.2"/>
    <row r="312" ht="14.5" hidden="1" customHeight="1" x14ac:dyDescent="0.2"/>
    <row r="313" ht="14.5" hidden="1" customHeight="1" x14ac:dyDescent="0.2"/>
    <row r="314" ht="14.5" hidden="1" customHeight="1" x14ac:dyDescent="0.2"/>
    <row r="315" ht="14.5" hidden="1" customHeight="1" x14ac:dyDescent="0.2"/>
    <row r="316" ht="14.5" hidden="1" customHeight="1" x14ac:dyDescent="0.2"/>
    <row r="317" ht="14.5" hidden="1" customHeight="1" x14ac:dyDescent="0.2"/>
    <row r="318" ht="14.5" hidden="1" customHeight="1" x14ac:dyDescent="0.2"/>
    <row r="319" ht="14.5" hidden="1" customHeight="1" x14ac:dyDescent="0.2"/>
    <row r="320" ht="14.5" hidden="1" customHeight="1" x14ac:dyDescent="0.2"/>
    <row r="321" ht="14.5" hidden="1" customHeight="1" x14ac:dyDescent="0.2"/>
    <row r="322" ht="14.5" hidden="1" customHeight="1" x14ac:dyDescent="0.2"/>
    <row r="323" ht="14.5" hidden="1" customHeight="1" x14ac:dyDescent="0.2"/>
    <row r="324" ht="14.5" hidden="1" customHeight="1" x14ac:dyDescent="0.2"/>
    <row r="325" ht="14.5" hidden="1" customHeight="1" x14ac:dyDescent="0.2"/>
    <row r="326" ht="14.5" hidden="1" customHeight="1" x14ac:dyDescent="0.2"/>
    <row r="327" ht="14.5" hidden="1" customHeight="1" x14ac:dyDescent="0.2"/>
    <row r="328" ht="14.5" hidden="1" customHeight="1" x14ac:dyDescent="0.2"/>
    <row r="329" ht="14.5" hidden="1" customHeight="1" x14ac:dyDescent="0.2"/>
    <row r="330" ht="14.5" hidden="1" customHeight="1" x14ac:dyDescent="0.2"/>
    <row r="331" ht="14.5" hidden="1" customHeight="1" x14ac:dyDescent="0.2"/>
    <row r="332" ht="14.5" hidden="1" customHeight="1" x14ac:dyDescent="0.2"/>
    <row r="333" ht="14.5" hidden="1" customHeight="1" x14ac:dyDescent="0.2"/>
    <row r="334" ht="14.5" hidden="1" customHeight="1" x14ac:dyDescent="0.2"/>
    <row r="335" ht="14.5" hidden="1" customHeight="1" x14ac:dyDescent="0.2"/>
    <row r="336" ht="14.5" hidden="1" customHeight="1" x14ac:dyDescent="0.2"/>
    <row r="337" ht="14.5" hidden="1" customHeight="1" x14ac:dyDescent="0.2"/>
    <row r="338" ht="14.5" hidden="1" customHeight="1" x14ac:dyDescent="0.2"/>
    <row r="339" ht="14.5" hidden="1" customHeight="1" x14ac:dyDescent="0.2"/>
    <row r="340" ht="14.5" hidden="1" customHeight="1" x14ac:dyDescent="0.2"/>
    <row r="341" ht="14.5" hidden="1" customHeight="1" x14ac:dyDescent="0.2"/>
    <row r="342" ht="14.5" hidden="1" customHeight="1" x14ac:dyDescent="0.2"/>
    <row r="343" ht="14.5" hidden="1" customHeight="1" x14ac:dyDescent="0.2"/>
    <row r="344" ht="14.5" hidden="1" customHeight="1" x14ac:dyDescent="0.2"/>
    <row r="345" ht="14.5" hidden="1" customHeight="1" x14ac:dyDescent="0.2"/>
    <row r="346" ht="14.5" hidden="1" customHeight="1" x14ac:dyDescent="0.2"/>
    <row r="347" ht="14.5" hidden="1" customHeight="1" x14ac:dyDescent="0.2"/>
    <row r="348" ht="14.5" hidden="1" customHeight="1" x14ac:dyDescent="0.2"/>
    <row r="349" ht="14.5" hidden="1" customHeight="1" x14ac:dyDescent="0.2"/>
    <row r="350" ht="14.5" hidden="1" customHeight="1" x14ac:dyDescent="0.2"/>
    <row r="351" ht="14.5" hidden="1" customHeight="1" x14ac:dyDescent="0.2"/>
    <row r="352" ht="14.5" hidden="1" customHeight="1" x14ac:dyDescent="0.2"/>
    <row r="353" ht="14.5" hidden="1" customHeight="1" x14ac:dyDescent="0.2"/>
    <row r="354" ht="14.5" hidden="1" customHeight="1" x14ac:dyDescent="0.2"/>
    <row r="355" ht="14.5" hidden="1" customHeight="1" x14ac:dyDescent="0.2"/>
    <row r="356" ht="14.5" hidden="1" customHeight="1" x14ac:dyDescent="0.2"/>
    <row r="357" ht="14.5" hidden="1" customHeight="1" x14ac:dyDescent="0.2"/>
    <row r="358" ht="14.5" hidden="1" customHeight="1" x14ac:dyDescent="0.2"/>
    <row r="359" ht="14.5" hidden="1" customHeight="1" x14ac:dyDescent="0.2"/>
    <row r="360" ht="14.5" hidden="1" customHeight="1" x14ac:dyDescent="0.2"/>
    <row r="361" ht="14.5" hidden="1" customHeight="1" x14ac:dyDescent="0.2"/>
    <row r="362" ht="14.5" hidden="1" customHeight="1" x14ac:dyDescent="0.2"/>
    <row r="363" ht="14.5" hidden="1" customHeight="1" x14ac:dyDescent="0.2"/>
    <row r="364" ht="14.5" hidden="1" customHeight="1" x14ac:dyDescent="0.2"/>
    <row r="365" ht="14.5" hidden="1" customHeight="1" x14ac:dyDescent="0.2"/>
    <row r="366" ht="14.5" hidden="1" customHeight="1" x14ac:dyDescent="0.2"/>
    <row r="367" ht="14.5" hidden="1" customHeight="1" x14ac:dyDescent="0.2"/>
    <row r="368" ht="14.5" hidden="1" customHeight="1" x14ac:dyDescent="0.2"/>
    <row r="369" ht="14.5" hidden="1" customHeight="1" x14ac:dyDescent="0.2"/>
    <row r="370" ht="14.5" hidden="1" customHeight="1" x14ac:dyDescent="0.2"/>
    <row r="371" ht="14.5" hidden="1" customHeight="1" x14ac:dyDescent="0.2"/>
    <row r="372" ht="14.5" hidden="1" customHeight="1" x14ac:dyDescent="0.2"/>
    <row r="373" ht="14.5" hidden="1" customHeight="1" x14ac:dyDescent="0.2"/>
    <row r="374" ht="14.5" hidden="1" customHeight="1" x14ac:dyDescent="0.2"/>
    <row r="375" ht="14.5" hidden="1" customHeight="1" x14ac:dyDescent="0.2"/>
    <row r="376" ht="14.5" hidden="1" customHeight="1" x14ac:dyDescent="0.2"/>
    <row r="377" ht="14.5" hidden="1" customHeight="1" x14ac:dyDescent="0.2"/>
    <row r="378" ht="14.5" hidden="1" customHeight="1" x14ac:dyDescent="0.2"/>
    <row r="379" ht="14.5" hidden="1" customHeight="1" x14ac:dyDescent="0.2"/>
    <row r="380" ht="14.5" hidden="1" customHeight="1" x14ac:dyDescent="0.2"/>
    <row r="381" ht="14.5" hidden="1" customHeight="1" x14ac:dyDescent="0.2"/>
    <row r="382" ht="14.5" hidden="1" customHeight="1" x14ac:dyDescent="0.2"/>
    <row r="383" ht="14.5" hidden="1" customHeight="1" x14ac:dyDescent="0.2"/>
    <row r="384" ht="14.5" hidden="1" customHeight="1" x14ac:dyDescent="0.2"/>
    <row r="385" ht="14.5" hidden="1" customHeight="1" x14ac:dyDescent="0.2"/>
    <row r="386" ht="14.5" hidden="1" customHeight="1" x14ac:dyDescent="0.2"/>
    <row r="387" ht="14.5" hidden="1" customHeight="1" x14ac:dyDescent="0.2"/>
    <row r="388" ht="14.5" hidden="1" customHeight="1" x14ac:dyDescent="0.2"/>
    <row r="389" ht="14.5" hidden="1" customHeight="1" x14ac:dyDescent="0.2"/>
    <row r="390" ht="14.5" hidden="1" customHeight="1" x14ac:dyDescent="0.2"/>
    <row r="391" ht="14.5" hidden="1" customHeight="1" x14ac:dyDescent="0.2"/>
    <row r="392" ht="14.5" hidden="1" customHeight="1" x14ac:dyDescent="0.2"/>
    <row r="393" ht="14.5" hidden="1" customHeight="1" x14ac:dyDescent="0.2"/>
    <row r="394" ht="14.5" hidden="1" customHeight="1" x14ac:dyDescent="0.2"/>
    <row r="395" ht="14.5" hidden="1" customHeight="1" x14ac:dyDescent="0.2"/>
    <row r="396" ht="14.5" hidden="1" customHeight="1" x14ac:dyDescent="0.2"/>
    <row r="397" ht="14.5" hidden="1" customHeight="1" x14ac:dyDescent="0.2"/>
    <row r="398" ht="14.5" hidden="1" customHeight="1" x14ac:dyDescent="0.2"/>
    <row r="399" ht="14.5" hidden="1" customHeight="1" x14ac:dyDescent="0.2"/>
    <row r="400" ht="14.5" hidden="1" customHeight="1" x14ac:dyDescent="0.2"/>
    <row r="401" ht="14.5" hidden="1" customHeight="1" x14ac:dyDescent="0.2"/>
    <row r="402" ht="14.5" hidden="1" customHeight="1" x14ac:dyDescent="0.2"/>
    <row r="403" ht="14.5" hidden="1" customHeight="1" x14ac:dyDescent="0.2"/>
    <row r="404" ht="14.5" hidden="1" customHeight="1" x14ac:dyDescent="0.2"/>
    <row r="405" ht="14.5" hidden="1" customHeight="1" x14ac:dyDescent="0.2"/>
    <row r="406" ht="14.5" hidden="1" customHeight="1" x14ac:dyDescent="0.2"/>
    <row r="407" ht="14.5" hidden="1" customHeight="1" x14ac:dyDescent="0.2"/>
    <row r="408" ht="14.5" hidden="1" customHeight="1" x14ac:dyDescent="0.2"/>
    <row r="409" ht="14.5" hidden="1" customHeight="1" x14ac:dyDescent="0.2"/>
    <row r="410" ht="14.5" hidden="1" customHeight="1" x14ac:dyDescent="0.2"/>
    <row r="411" ht="14.5" hidden="1" customHeight="1" x14ac:dyDescent="0.2"/>
    <row r="412" ht="14.5" hidden="1" customHeight="1" x14ac:dyDescent="0.2"/>
    <row r="413" ht="14.5" hidden="1" customHeight="1" x14ac:dyDescent="0.2"/>
    <row r="414" ht="14.5" hidden="1" customHeight="1" x14ac:dyDescent="0.2"/>
    <row r="415" ht="14.5" hidden="1" customHeight="1" x14ac:dyDescent="0.2"/>
    <row r="416" ht="14.5" hidden="1" customHeight="1" x14ac:dyDescent="0.2"/>
    <row r="417" spans="3:3" ht="14.5" hidden="1" customHeight="1" x14ac:dyDescent="0.2"/>
    <row r="418" spans="3:3" ht="14.5" hidden="1" customHeight="1" x14ac:dyDescent="0.2"/>
    <row r="419" spans="3:3" ht="14.5" hidden="1" customHeight="1" x14ac:dyDescent="0.2"/>
    <row r="420" spans="3:3" ht="14.5" hidden="1" customHeight="1" x14ac:dyDescent="0.2"/>
    <row r="421" spans="3:3" ht="14.5" hidden="1" customHeight="1" x14ac:dyDescent="0.2"/>
    <row r="422" spans="3:3" ht="14.5" hidden="1" customHeight="1" x14ac:dyDescent="0.2"/>
    <row r="423" spans="3:3" ht="14.5" hidden="1" customHeight="1" x14ac:dyDescent="0.2"/>
    <row r="424" spans="3:3" ht="14.5" hidden="1" customHeight="1" x14ac:dyDescent="0.2"/>
    <row r="425" spans="3:3" ht="14.5" hidden="1" customHeight="1" x14ac:dyDescent="0.2"/>
    <row r="426" spans="3:3" ht="14.5" hidden="1" customHeight="1" x14ac:dyDescent="0.2"/>
    <row r="427" spans="3:3" ht="14.5" hidden="1" customHeight="1" x14ac:dyDescent="0.2"/>
    <row r="428" spans="3:3" ht="14.5" hidden="1" customHeight="1" x14ac:dyDescent="0.2"/>
    <row r="429" spans="3:3" ht="14.5" hidden="1" customHeight="1" x14ac:dyDescent="0.2"/>
    <row r="430" spans="3:3" ht="14.5" hidden="1" customHeight="1" x14ac:dyDescent="0.2"/>
    <row r="431" spans="3:3" ht="14.5" hidden="1" customHeight="1" x14ac:dyDescent="0.2"/>
    <row r="432" spans="3:3" ht="15" hidden="1" customHeight="1" x14ac:dyDescent="0.2">
      <c r="C432" s="228" t="s">
        <v>7</v>
      </c>
    </row>
    <row r="433" spans="3:3" ht="15" hidden="1" customHeight="1" x14ac:dyDescent="0.2">
      <c r="C433" s="228" t="s">
        <v>8</v>
      </c>
    </row>
    <row r="434" spans="3:3" ht="14.5" hidden="1" customHeight="1" x14ac:dyDescent="0.2"/>
    <row r="435" spans="3:3" ht="14.5" hidden="1" customHeight="1" x14ac:dyDescent="0.2"/>
    <row r="436" spans="3:3" ht="14.5" hidden="1" customHeight="1" x14ac:dyDescent="0.2"/>
    <row r="437" spans="3:3" ht="14.5" hidden="1" customHeight="1" x14ac:dyDescent="0.2"/>
    <row r="438" spans="3:3" ht="14.5" hidden="1" customHeight="1" x14ac:dyDescent="0.2"/>
    <row r="439" spans="3:3" ht="14.5" hidden="1" customHeight="1" x14ac:dyDescent="0.2"/>
    <row r="440" spans="3:3" ht="14.5" hidden="1" customHeight="1" x14ac:dyDescent="0.2"/>
    <row r="441" spans="3:3" ht="14.5" hidden="1" customHeight="1" x14ac:dyDescent="0.2"/>
    <row r="442" spans="3:3" ht="14.5" hidden="1" customHeight="1" x14ac:dyDescent="0.2"/>
    <row r="443" spans="3:3" ht="14.5" hidden="1" customHeight="1" x14ac:dyDescent="0.2"/>
    <row r="444" spans="3:3" ht="14.5" hidden="1" customHeight="1" x14ac:dyDescent="0.2"/>
    <row r="445" spans="3:3" ht="14.5" hidden="1" customHeight="1" x14ac:dyDescent="0.2"/>
    <row r="446" spans="3:3" ht="14.5" hidden="1" customHeight="1" x14ac:dyDescent="0.2"/>
    <row r="447" spans="3:3" ht="14.5" hidden="1" customHeight="1" x14ac:dyDescent="0.2"/>
    <row r="448" spans="3:3" ht="14.5" hidden="1" customHeight="1" x14ac:dyDescent="0.2"/>
    <row r="449" ht="14.5" hidden="1" customHeight="1" x14ac:dyDescent="0.2"/>
    <row r="450" ht="14.5" hidden="1" customHeight="1" x14ac:dyDescent="0.2"/>
    <row r="451" ht="14.5" hidden="1" customHeight="1" x14ac:dyDescent="0.2"/>
    <row r="452" ht="14.5" hidden="1" customHeight="1" x14ac:dyDescent="0.2"/>
    <row r="453" ht="14.5" hidden="1" customHeight="1" x14ac:dyDescent="0.2"/>
    <row r="454" ht="14.5" hidden="1" customHeight="1" x14ac:dyDescent="0.2"/>
    <row r="455" ht="14.5" hidden="1" customHeight="1" x14ac:dyDescent="0.2"/>
    <row r="456" ht="14.5" hidden="1" customHeight="1" x14ac:dyDescent="0.2"/>
    <row r="457" ht="14.5" hidden="1" customHeight="1" x14ac:dyDescent="0.2"/>
    <row r="458" ht="14.5" hidden="1" customHeight="1" x14ac:dyDescent="0.2"/>
    <row r="459" ht="14.5" hidden="1" customHeight="1" x14ac:dyDescent="0.2"/>
    <row r="460" ht="14.5" hidden="1" customHeight="1" x14ac:dyDescent="0.2"/>
    <row r="461" ht="14.5" hidden="1" customHeight="1" x14ac:dyDescent="0.2"/>
    <row r="462" ht="14.5" hidden="1" customHeight="1" x14ac:dyDescent="0.2"/>
    <row r="463" ht="14.5" hidden="1" customHeight="1" x14ac:dyDescent="0.2"/>
    <row r="464" ht="14.5" hidden="1" customHeight="1" x14ac:dyDescent="0.2"/>
    <row r="465" ht="14.5" hidden="1" customHeight="1" x14ac:dyDescent="0.2"/>
    <row r="466" ht="14.5" hidden="1" customHeight="1" x14ac:dyDescent="0.2"/>
    <row r="467" ht="14.5" hidden="1" customHeight="1" x14ac:dyDescent="0.2"/>
    <row r="468" ht="14.5" hidden="1" customHeight="1" x14ac:dyDescent="0.2"/>
    <row r="469" ht="14.5" hidden="1" customHeight="1" x14ac:dyDescent="0.2"/>
    <row r="470" ht="14.5" hidden="1" customHeight="1" x14ac:dyDescent="0.2"/>
    <row r="471" ht="14.5" hidden="1" customHeight="1" x14ac:dyDescent="0.2"/>
    <row r="472" ht="14.5" hidden="1" customHeight="1" x14ac:dyDescent="0.2"/>
    <row r="473" ht="14.5" hidden="1" customHeight="1" x14ac:dyDescent="0.2"/>
    <row r="474" ht="14.5" hidden="1" customHeight="1" x14ac:dyDescent="0.2"/>
    <row r="475" ht="14.5" hidden="1" customHeight="1" x14ac:dyDescent="0.2"/>
    <row r="476" ht="14.5" hidden="1" customHeight="1" x14ac:dyDescent="0.2"/>
    <row r="477" ht="14.5" hidden="1" customHeight="1" x14ac:dyDescent="0.2"/>
    <row r="478" ht="14.5" hidden="1" customHeight="1" x14ac:dyDescent="0.2"/>
    <row r="479" ht="14.5" hidden="1" customHeight="1" x14ac:dyDescent="0.2"/>
    <row r="480" ht="14.5" hidden="1" customHeight="1" x14ac:dyDescent="0.2"/>
    <row r="481" ht="14.5" hidden="1" customHeight="1" x14ac:dyDescent="0.2"/>
    <row r="482" ht="14.5" hidden="1" customHeight="1" x14ac:dyDescent="0.2"/>
    <row r="483" ht="14.5" hidden="1" customHeight="1" x14ac:dyDescent="0.2"/>
    <row r="484" ht="14.5" hidden="1" customHeight="1" x14ac:dyDescent="0.2"/>
    <row r="485" ht="14.5" hidden="1" customHeight="1" x14ac:dyDescent="0.2"/>
    <row r="486" ht="14.5" hidden="1" customHeight="1" x14ac:dyDescent="0.2"/>
    <row r="487" ht="14.5" hidden="1" customHeight="1" x14ac:dyDescent="0.2"/>
    <row r="488" ht="14.5" hidden="1" customHeight="1" x14ac:dyDescent="0.2"/>
    <row r="489" ht="14.5" hidden="1" customHeight="1" x14ac:dyDescent="0.2"/>
    <row r="490" ht="14.5" hidden="1" customHeight="1" x14ac:dyDescent="0.2"/>
    <row r="491" ht="14.5" hidden="1" customHeight="1" x14ac:dyDescent="0.2"/>
    <row r="492" ht="14.5" hidden="1" customHeight="1" x14ac:dyDescent="0.2"/>
    <row r="493" ht="14.5" hidden="1" customHeight="1" x14ac:dyDescent="0.2"/>
    <row r="494" ht="14.5" hidden="1" customHeight="1" x14ac:dyDescent="0.2"/>
    <row r="495" ht="14.5" hidden="1" customHeight="1" x14ac:dyDescent="0.2"/>
    <row r="496" ht="14.5" hidden="1" customHeight="1" x14ac:dyDescent="0.2"/>
    <row r="497" ht="14.5" hidden="1" customHeight="1" x14ac:dyDescent="0.2"/>
    <row r="498" ht="14.5" hidden="1" customHeight="1" x14ac:dyDescent="0.2"/>
    <row r="499" ht="14.5" hidden="1" customHeight="1" x14ac:dyDescent="0.2"/>
    <row r="500" ht="14.5" hidden="1" customHeight="1" x14ac:dyDescent="0.2"/>
    <row r="501" ht="14.5" hidden="1" customHeight="1" x14ac:dyDescent="0.2"/>
    <row r="502" ht="14.5" hidden="1" customHeight="1" x14ac:dyDescent="0.2"/>
    <row r="503" ht="14.5" hidden="1" customHeight="1" x14ac:dyDescent="0.2"/>
    <row r="504" ht="14.5" hidden="1" customHeight="1" x14ac:dyDescent="0.2"/>
    <row r="505" ht="14.5" hidden="1" customHeight="1" x14ac:dyDescent="0.2"/>
    <row r="506" ht="14.5" hidden="1" customHeight="1" x14ac:dyDescent="0.2"/>
    <row r="507" ht="14.5" hidden="1" customHeight="1" x14ac:dyDescent="0.2"/>
    <row r="508" ht="14.5" hidden="1" customHeight="1" x14ac:dyDescent="0.2"/>
    <row r="509" ht="14.5" hidden="1" customHeight="1" x14ac:dyDescent="0.2"/>
    <row r="510" ht="14.5" hidden="1" customHeight="1" x14ac:dyDescent="0.2"/>
    <row r="511" ht="14.5" hidden="1" customHeight="1" x14ac:dyDescent="0.2"/>
    <row r="512" ht="14.5" hidden="1" customHeight="1" x14ac:dyDescent="0.2"/>
    <row r="513" ht="14.5" hidden="1" customHeight="1" x14ac:dyDescent="0.2"/>
    <row r="514" ht="14.5" hidden="1" customHeight="1" x14ac:dyDescent="0.2"/>
    <row r="515" ht="14.5" hidden="1" customHeight="1" x14ac:dyDescent="0.2"/>
    <row r="516" ht="14.5" hidden="1" customHeight="1" x14ac:dyDescent="0.2"/>
    <row r="517" ht="14.5" hidden="1" customHeight="1" x14ac:dyDescent="0.2"/>
    <row r="518" ht="14.5" hidden="1" customHeight="1" x14ac:dyDescent="0.2"/>
    <row r="519" ht="14.5" hidden="1" customHeight="1" x14ac:dyDescent="0.2"/>
    <row r="520" ht="14.5" hidden="1" customHeight="1" x14ac:dyDescent="0.2"/>
    <row r="521" ht="14.5" hidden="1" customHeight="1" x14ac:dyDescent="0.2"/>
    <row r="522" ht="14.5" hidden="1" customHeight="1" x14ac:dyDescent="0.2"/>
    <row r="523" ht="14.5" hidden="1" customHeight="1" x14ac:dyDescent="0.2"/>
    <row r="524" ht="14.5" hidden="1" customHeight="1" x14ac:dyDescent="0.2"/>
    <row r="525" ht="14.5" hidden="1" customHeight="1" x14ac:dyDescent="0.2"/>
    <row r="526" ht="14.5" hidden="1" customHeight="1" x14ac:dyDescent="0.2"/>
    <row r="527" ht="14.5" hidden="1" customHeight="1" x14ac:dyDescent="0.2"/>
    <row r="528" ht="14.5" hidden="1" customHeight="1" x14ac:dyDescent="0.2"/>
    <row r="529" ht="14.5" hidden="1" customHeight="1" x14ac:dyDescent="0.2"/>
    <row r="530" ht="14.5" hidden="1" customHeight="1" x14ac:dyDescent="0.2"/>
    <row r="531" ht="14.5" hidden="1" customHeight="1" x14ac:dyDescent="0.2"/>
    <row r="532" ht="14.5" hidden="1" customHeight="1" x14ac:dyDescent="0.2"/>
    <row r="533" ht="14.5" hidden="1" customHeight="1" x14ac:dyDescent="0.2"/>
    <row r="534" ht="14.5" hidden="1" customHeight="1" x14ac:dyDescent="0.2"/>
    <row r="535" ht="14.5" hidden="1" customHeight="1" x14ac:dyDescent="0.2"/>
    <row r="536" ht="14.5" hidden="1" customHeight="1" x14ac:dyDescent="0.2"/>
    <row r="537" ht="14.5" hidden="1" customHeight="1" x14ac:dyDescent="0.2"/>
    <row r="538" ht="14.5" hidden="1" customHeight="1" x14ac:dyDescent="0.2"/>
    <row r="539" ht="14.5" hidden="1" customHeight="1" x14ac:dyDescent="0.2"/>
    <row r="540" ht="14.5" hidden="1" customHeight="1" x14ac:dyDescent="0.2"/>
    <row r="541" ht="14.5" hidden="1" customHeight="1" x14ac:dyDescent="0.2"/>
    <row r="542" ht="14.5" hidden="1" customHeight="1" x14ac:dyDescent="0.2"/>
    <row r="543" ht="14.5" hidden="1" customHeight="1" x14ac:dyDescent="0.2"/>
    <row r="544" ht="14.5" hidden="1" customHeight="1" x14ac:dyDescent="0.2"/>
    <row r="545" ht="14.5" hidden="1" customHeight="1" x14ac:dyDescent="0.2"/>
    <row r="546" ht="14.5" hidden="1" customHeight="1" x14ac:dyDescent="0.2"/>
    <row r="547" ht="14.5" hidden="1" customHeight="1" x14ac:dyDescent="0.2"/>
    <row r="548" ht="14.5" hidden="1" customHeight="1" x14ac:dyDescent="0.2"/>
    <row r="549" ht="14.5" hidden="1" customHeight="1" x14ac:dyDescent="0.2"/>
    <row r="550" ht="14.5" hidden="1" customHeight="1" x14ac:dyDescent="0.2"/>
    <row r="551" ht="14.5" hidden="1" customHeight="1" x14ac:dyDescent="0.2"/>
    <row r="552" ht="14.5" hidden="1" customHeight="1" x14ac:dyDescent="0.2"/>
    <row r="553" x14ac:dyDescent="0.2"/>
    <row r="554" ht="14.5" hidden="1" customHeight="1" x14ac:dyDescent="0.2"/>
    <row r="555" x14ac:dyDescent="0.2"/>
    <row r="556" ht="14.5" hidden="1" customHeight="1" x14ac:dyDescent="0.2"/>
    <row r="557" ht="14.5" hidden="1" customHeight="1" x14ac:dyDescent="0.2"/>
    <row r="558" ht="14.5" hidden="1" customHeight="1" x14ac:dyDescent="0.2"/>
    <row r="559" ht="14.5" hidden="1" customHeight="1" x14ac:dyDescent="0.2"/>
    <row r="560" ht="14.5" hidden="1" customHeight="1" x14ac:dyDescent="0.2"/>
    <row r="561" spans="3:3" ht="14.5" hidden="1" customHeight="1" x14ac:dyDescent="0.2"/>
    <row r="562" spans="3:3" ht="14.5" hidden="1" customHeight="1" x14ac:dyDescent="0.2"/>
    <row r="563" spans="3:3" ht="14.5" hidden="1" customHeight="1" x14ac:dyDescent="0.2"/>
    <row r="564" spans="3:3" ht="14.5" hidden="1" customHeight="1" x14ac:dyDescent="0.2"/>
    <row r="565" spans="3:3" ht="14.5" hidden="1" customHeight="1" x14ac:dyDescent="0.2"/>
    <row r="566" spans="3:3" ht="255" hidden="1" customHeight="1" x14ac:dyDescent="0.2">
      <c r="C566" s="228" t="s">
        <v>9</v>
      </c>
    </row>
    <row r="567" spans="3:3" x14ac:dyDescent="0.2"/>
    <row r="568" spans="3:3" x14ac:dyDescent="0.2"/>
    <row r="569" spans="3:3" x14ac:dyDescent="0.2"/>
    <row r="570" spans="3:3" x14ac:dyDescent="0.2"/>
    <row r="571" spans="3:3" x14ac:dyDescent="0.2"/>
    <row r="572" spans="3:3" x14ac:dyDescent="0.2"/>
    <row r="573" spans="3:3" x14ac:dyDescent="0.2"/>
    <row r="574" spans="3:3" x14ac:dyDescent="0.2"/>
    <row r="575" spans="3:3" x14ac:dyDescent="0.2"/>
    <row r="576" spans="3:3" x14ac:dyDescent="0.2"/>
    <row r="577" x14ac:dyDescent="0.2"/>
    <row r="578" x14ac:dyDescent="0.2"/>
    <row r="579" x14ac:dyDescent="0.2"/>
    <row r="580" x14ac:dyDescent="0.2"/>
    <row r="581" x14ac:dyDescent="0.2"/>
    <row r="582" ht="14.5" hidden="1" customHeight="1" x14ac:dyDescent="0.2"/>
    <row r="583" x14ac:dyDescent="0.2"/>
    <row r="584" x14ac:dyDescent="0.2"/>
    <row r="585" x14ac:dyDescent="0.2"/>
    <row r="586" x14ac:dyDescent="0.2"/>
    <row r="587" x14ac:dyDescent="0.2"/>
    <row r="588" x14ac:dyDescent="0.2"/>
    <row r="589" x14ac:dyDescent="0.2"/>
    <row r="590" x14ac:dyDescent="0.2"/>
  </sheetData>
  <mergeCells count="43">
    <mergeCell ref="A3:A37"/>
    <mergeCell ref="B3:B9"/>
    <mergeCell ref="B10:B37"/>
    <mergeCell ref="F36:F38"/>
    <mergeCell ref="F3:F5"/>
    <mergeCell ref="E36:E38"/>
    <mergeCell ref="F27:F30"/>
    <mergeCell ref="E27:E30"/>
    <mergeCell ref="E31:E32"/>
    <mergeCell ref="E33:E35"/>
    <mergeCell ref="E3:E5"/>
    <mergeCell ref="F33:F35"/>
    <mergeCell ref="L33:L35"/>
    <mergeCell ref="Q3:Q5"/>
    <mergeCell ref="C1:L1"/>
    <mergeCell ref="L19:L26"/>
    <mergeCell ref="E6:E9"/>
    <mergeCell ref="E10:E13"/>
    <mergeCell ref="E14:E18"/>
    <mergeCell ref="L3:L5"/>
    <mergeCell ref="L14:L18"/>
    <mergeCell ref="D3:D9"/>
    <mergeCell ref="F14:F18"/>
    <mergeCell ref="F10:F13"/>
    <mergeCell ref="C3:C9"/>
    <mergeCell ref="F31:F32"/>
    <mergeCell ref="F6:F9"/>
    <mergeCell ref="T40:T41"/>
    <mergeCell ref="T42:T48"/>
    <mergeCell ref="L6:L9"/>
    <mergeCell ref="Q31:Q32"/>
    <mergeCell ref="Q33:Q35"/>
    <mergeCell ref="Q6:Q9"/>
    <mergeCell ref="Q27:Q30"/>
    <mergeCell ref="Q19:Q26"/>
    <mergeCell ref="Q10:Q13"/>
    <mergeCell ref="L31:L32"/>
    <mergeCell ref="L27:L30"/>
    <mergeCell ref="Q14:Q18"/>
    <mergeCell ref="L10:L13"/>
    <mergeCell ref="S42:S48"/>
    <mergeCell ref="Q36:Q38"/>
    <mergeCell ref="S40:S41"/>
  </mergeCells>
  <conditionalFormatting sqref="S40 S42">
    <cfRule type="cellIs" dxfId="105" priority="6" operator="greaterThan">
      <formula>0.8999</formula>
    </cfRule>
    <cfRule type="cellIs" dxfId="104" priority="7" operator="between">
      <formula>0.7</formula>
      <formula>0.8999</formula>
    </cfRule>
    <cfRule type="cellIs" dxfId="103" priority="8" operator="between">
      <formula>0.5</formula>
      <formula>0.6999</formula>
    </cfRule>
    <cfRule type="cellIs" dxfId="102" priority="9" operator="between">
      <formula>0.3</formula>
      <formula>0.4999</formula>
    </cfRule>
    <cfRule type="cellIs" dxfId="101" priority="10" operator="between">
      <formula>0</formula>
      <formula>0.2999</formula>
    </cfRule>
  </conditionalFormatting>
  <conditionalFormatting sqref="Z40:Z48 S49">
    <cfRule type="cellIs" dxfId="100" priority="1" operator="greaterThan">
      <formula>0.8999</formula>
    </cfRule>
    <cfRule type="cellIs" dxfId="99" priority="2" operator="between">
      <formula>0.7</formula>
      <formula>0.8999</formula>
    </cfRule>
    <cfRule type="cellIs" dxfId="98" priority="3" operator="between">
      <formula>0.5</formula>
      <formula>0.6999</formula>
    </cfRule>
    <cfRule type="cellIs" dxfId="97" priority="4" operator="between">
      <formula>0.3</formula>
      <formula>0.4999</formula>
    </cfRule>
    <cfRule type="cellIs" dxfId="96" priority="5" operator="between">
      <formula>0</formula>
      <formula>0.2999</formula>
    </cfRule>
  </conditionalFormatting>
  <dataValidations count="1">
    <dataValidation type="list" allowBlank="1" showInputMessage="1" showErrorMessage="1" sqref="K3:K38 M3:M38" xr:uid="{013D6D81-F028-4437-B33A-12F2A76B252B}">
      <formula1>"YA, TIDAK"</formula1>
    </dataValidation>
  </dataValidations>
  <pageMargins left="0.7" right="0.7" top="0.75" bottom="0.75" header="0.3" footer="0.3"/>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F554-27C5-FB4E-BD23-B36D44480877}">
  <dimension ref="A1:Z57"/>
  <sheetViews>
    <sheetView topLeftCell="M27" zoomScale="75" zoomScaleNormal="100" workbookViewId="0">
      <selection activeCell="S34" sqref="S34:Z34"/>
    </sheetView>
  </sheetViews>
  <sheetFormatPr baseColWidth="10" defaultColWidth="9.1640625" defaultRowHeight="15" zeroHeight="1" x14ac:dyDescent="0.2"/>
  <cols>
    <col min="1" max="2" width="24.83203125" hidden="1" customWidth="1"/>
    <col min="3" max="3" width="25.5" customWidth="1"/>
    <col min="4" max="4" width="39" customWidth="1"/>
    <col min="5" max="5" width="4.5" bestFit="1" customWidth="1"/>
    <col min="6" max="6" width="36.83203125" customWidth="1"/>
    <col min="7" max="7" width="4.1640625" style="28" customWidth="1"/>
    <col min="8" max="8" width="101.6640625" customWidth="1"/>
    <col min="9" max="9" width="21.1640625" hidden="1" customWidth="1"/>
    <col min="10" max="10" width="28" hidden="1" customWidth="1"/>
    <col min="11" max="11" width="28.1640625" customWidth="1"/>
    <col min="12" max="12" width="53.1640625" hidden="1" customWidth="1"/>
    <col min="13" max="13" width="30.5" customWidth="1"/>
    <col min="14" max="14" width="20.83203125" hidden="1" customWidth="1"/>
    <col min="15" max="16" width="38.1640625" customWidth="1"/>
    <col min="17" max="17" width="22.5" customWidth="1"/>
    <col min="18" max="18" width="57.1640625" customWidth="1"/>
    <col min="19" max="19" width="12.83203125" customWidth="1"/>
    <col min="20" max="20" width="22.6640625" customWidth="1"/>
    <col min="21" max="21" width="3.83203125" bestFit="1" customWidth="1"/>
    <col min="22" max="22" width="29.1640625" customWidth="1"/>
    <col min="23" max="23" width="12" bestFit="1" customWidth="1"/>
    <col min="24" max="24" width="6" customWidth="1"/>
    <col min="25" max="25" width="8" customWidth="1"/>
    <col min="26" max="26" width="9.33203125" customWidth="1"/>
  </cols>
  <sheetData>
    <row r="1" spans="1:26" ht="55.5" customHeight="1" thickBot="1" x14ac:dyDescent="0.3">
      <c r="A1" s="31"/>
      <c r="B1" s="31"/>
      <c r="C1" s="722" t="s">
        <v>482</v>
      </c>
      <c r="D1" s="723"/>
      <c r="E1" s="723"/>
      <c r="F1" s="723"/>
      <c r="G1" s="723"/>
      <c r="H1" s="723"/>
      <c r="I1" s="723"/>
      <c r="J1" s="723"/>
      <c r="K1" s="723"/>
      <c r="L1" s="723"/>
      <c r="M1" s="31"/>
      <c r="N1" s="36"/>
      <c r="O1" s="156" t="s">
        <v>203</v>
      </c>
      <c r="P1" s="37"/>
      <c r="Q1" s="38">
        <f>Q33</f>
        <v>0</v>
      </c>
      <c r="R1" s="39" t="str">
        <f>CONCATENATE("out of ",H33," points")</f>
        <v>out of 30 points</v>
      </c>
      <c r="S1" s="31"/>
      <c r="T1" s="31"/>
      <c r="U1" s="31"/>
      <c r="V1" s="31"/>
      <c r="W1" s="31"/>
      <c r="X1" s="31"/>
      <c r="Y1" s="31"/>
      <c r="Z1" s="31"/>
    </row>
    <row r="2" spans="1:26" s="1" customFormat="1" ht="112" customHeight="1" thickBot="1" x14ac:dyDescent="0.25">
      <c r="A2" s="40" t="e">
        <f>#REF!</f>
        <v>#REF!</v>
      </c>
      <c r="B2" s="41" t="e">
        <f>#REF!</f>
        <v>#REF!</v>
      </c>
      <c r="C2" s="42" t="str">
        <f>'C1 - Perencanaan'!C2</f>
        <v>Sub-Komponen</v>
      </c>
      <c r="D2" s="42" t="str">
        <f>'C1 - Perencanaan'!D2</f>
        <v>Deskripsi Sub-Komponen</v>
      </c>
      <c r="E2" s="43" t="s">
        <v>190</v>
      </c>
      <c r="F2" s="44" t="str">
        <f>'C1 - Perencanaan'!F2</f>
        <v>Kriteria</v>
      </c>
      <c r="G2" s="45" t="s">
        <v>3</v>
      </c>
      <c r="H2" s="46" t="str">
        <f>'C1 - Perencanaan'!H2</f>
        <v xml:space="preserve">Pertanyaan Kriteria Penilaian SCIL CCBO </v>
      </c>
      <c r="I2" s="47" t="str">
        <f>'C1 - Perencanaan'!I2</f>
        <v>Total Possible Points Per Question             1= Yes   0=No</v>
      </c>
      <c r="J2" s="48" t="str">
        <f>'C1 - Perencanaan'!J2</f>
        <v>Total Possible Points for each Criteria                 1= Yes   0=No</v>
      </c>
      <c r="K2" s="546" t="str">
        <f>'C1 - Perencanaan'!K2</f>
        <v>Respons Awal – Tandai jika Anda berpikir jawaban dari pertanyaan ini adalah "Ya"</v>
      </c>
      <c r="L2" s="546" t="str">
        <f>'C1 - Perencanaan'!L2</f>
        <v>Evidence for Criterion Questions are Often Found in These Documents</v>
      </c>
      <c r="M2" s="49" t="str">
        <f>'C1 - Perencanaan'!M2</f>
        <v>Memiliki Bukti – Tandai jika Anda memiliki bukti untuk menunjukkan bahwa jawaban tersebut adalah "Ya"</v>
      </c>
      <c r="N2" s="50" t="s">
        <v>471</v>
      </c>
      <c r="O2" s="52" t="str">
        <f>'C1 - Perencanaan'!O2</f>
        <v>Nama dokumen yang disediakan sebagai bukti untuk pertanyaan kriteria yang dijawab dengan "Ya"</v>
      </c>
      <c r="P2" s="52" t="str">
        <f>'C1 - Perencanaan'!P2</f>
        <v xml:space="preserve"> Link URL ke dokumen bukti </v>
      </c>
      <c r="Q2" s="53" t="str">
        <f>'C1 - Perencanaan'!Q2</f>
        <v>Skor Ringkasan untuk setiap Kriteria (# Jawaban Ya)</v>
      </c>
      <c r="R2" s="52" t="str">
        <f>'C1 - Perencanaan'!R2</f>
        <v>Catatan (Isu, Komentar, Klarifikasi, di mana dalam dokumen bukti dapat ditemukan, dll.)</v>
      </c>
      <c r="S2" s="54"/>
      <c r="T2" s="54"/>
      <c r="U2" s="54"/>
      <c r="V2" s="54"/>
      <c r="W2" s="54"/>
      <c r="X2" s="54"/>
      <c r="Y2" s="54"/>
      <c r="Z2" s="54"/>
    </row>
    <row r="3" spans="1:26" s="1" customFormat="1" ht="49" thickBot="1" x14ac:dyDescent="0.25">
      <c r="A3" s="712" t="s">
        <v>10</v>
      </c>
      <c r="B3" s="713">
        <v>1</v>
      </c>
      <c r="C3" s="729" t="s">
        <v>251</v>
      </c>
      <c r="D3" s="734" t="s">
        <v>254</v>
      </c>
      <c r="E3" s="55">
        <v>1</v>
      </c>
      <c r="F3" s="56" t="s">
        <v>480</v>
      </c>
      <c r="G3" s="57">
        <v>1</v>
      </c>
      <c r="H3" s="58" t="s">
        <v>262</v>
      </c>
      <c r="I3" s="59">
        <v>1</v>
      </c>
      <c r="J3" s="60">
        <f>SUM(I3:I3)</f>
        <v>1</v>
      </c>
      <c r="K3" s="547"/>
      <c r="L3" s="119"/>
      <c r="M3" s="55"/>
      <c r="N3" s="62" t="str">
        <f>IF(M3="","",IF(M3="YA",1,0))</f>
        <v/>
      </c>
      <c r="O3" s="569"/>
      <c r="P3" s="63"/>
      <c r="Q3" s="64">
        <f>SUM(N3:N3)</f>
        <v>0</v>
      </c>
      <c r="R3" s="65"/>
      <c r="S3" s="54"/>
      <c r="T3" s="54"/>
      <c r="U3" s="54"/>
      <c r="V3" s="54"/>
      <c r="W3" s="54"/>
      <c r="X3" s="54"/>
      <c r="Y3" s="54"/>
      <c r="Z3" s="54"/>
    </row>
    <row r="4" spans="1:26" s="1" customFormat="1" ht="33" thickBot="1" x14ac:dyDescent="0.25">
      <c r="A4" s="712"/>
      <c r="B4" s="713"/>
      <c r="C4" s="730"/>
      <c r="D4" s="735"/>
      <c r="E4" s="735">
        <v>2</v>
      </c>
      <c r="F4" s="731" t="s">
        <v>481</v>
      </c>
      <c r="G4" s="66">
        <f>G3+1</f>
        <v>2</v>
      </c>
      <c r="H4" s="67" t="s">
        <v>263</v>
      </c>
      <c r="I4" s="59">
        <v>1</v>
      </c>
      <c r="J4" s="60"/>
      <c r="K4" s="93"/>
      <c r="L4" s="724"/>
      <c r="M4" s="94"/>
      <c r="N4" s="62" t="str">
        <f t="shared" ref="N4:N33" si="0">IF(M4="","",IF(M4="YA",1,0))</f>
        <v/>
      </c>
      <c r="O4" s="69"/>
      <c r="P4" s="70"/>
      <c r="Q4" s="749">
        <f>SUM(N4:N6)</f>
        <v>0</v>
      </c>
      <c r="R4" s="71"/>
      <c r="S4" s="54"/>
      <c r="T4" s="54"/>
      <c r="U4" s="54"/>
      <c r="V4" s="54"/>
      <c r="W4" s="54"/>
      <c r="X4" s="54"/>
      <c r="Y4" s="54"/>
      <c r="Z4" s="54"/>
    </row>
    <row r="5" spans="1:26" s="1" customFormat="1" ht="49" thickBot="1" x14ac:dyDescent="0.25">
      <c r="A5" s="712"/>
      <c r="B5" s="713"/>
      <c r="C5" s="730"/>
      <c r="D5" s="735"/>
      <c r="E5" s="735"/>
      <c r="F5" s="725"/>
      <c r="G5" s="72">
        <f t="shared" ref="G5:G17" si="1">G4+1</f>
        <v>3</v>
      </c>
      <c r="H5" s="73" t="s">
        <v>264</v>
      </c>
      <c r="I5" s="74">
        <v>1</v>
      </c>
      <c r="J5" s="647">
        <f>SUM(I4:I6)</f>
        <v>3</v>
      </c>
      <c r="K5" s="61"/>
      <c r="L5" s="725"/>
      <c r="M5" s="68"/>
      <c r="N5" s="62" t="str">
        <f t="shared" si="0"/>
        <v/>
      </c>
      <c r="O5" s="75"/>
      <c r="P5" s="76"/>
      <c r="Q5" s="750"/>
      <c r="R5" s="77"/>
      <c r="S5" s="54"/>
      <c r="T5" s="54"/>
      <c r="U5" s="54"/>
      <c r="V5" s="54"/>
      <c r="W5" s="54"/>
      <c r="X5" s="54"/>
      <c r="Y5" s="54"/>
      <c r="Z5" s="54"/>
    </row>
    <row r="6" spans="1:26" s="1" customFormat="1" ht="49" thickBot="1" x14ac:dyDescent="0.25">
      <c r="A6" s="712"/>
      <c r="B6" s="713"/>
      <c r="C6" s="730"/>
      <c r="D6" s="735"/>
      <c r="E6" s="738"/>
      <c r="F6" s="739"/>
      <c r="G6" s="78">
        <f t="shared" si="1"/>
        <v>4</v>
      </c>
      <c r="H6" s="79" t="s">
        <v>265</v>
      </c>
      <c r="I6" s="80">
        <v>1</v>
      </c>
      <c r="J6" s="648"/>
      <c r="K6" s="548"/>
      <c r="L6" s="726"/>
      <c r="M6" s="81"/>
      <c r="N6" s="62" t="str">
        <f t="shared" si="0"/>
        <v/>
      </c>
      <c r="O6" s="82"/>
      <c r="P6" s="83"/>
      <c r="Q6" s="751"/>
      <c r="R6" s="84"/>
      <c r="S6" s="54"/>
      <c r="T6" s="54"/>
      <c r="U6" s="54"/>
      <c r="V6" s="54"/>
      <c r="W6" s="54"/>
      <c r="X6" s="54"/>
      <c r="Y6" s="54"/>
      <c r="Z6" s="54"/>
    </row>
    <row r="7" spans="1:26" s="1" customFormat="1" ht="33" thickBot="1" x14ac:dyDescent="0.25">
      <c r="A7" s="712"/>
      <c r="B7" s="713"/>
      <c r="C7" s="730"/>
      <c r="D7" s="735"/>
      <c r="E7" s="740">
        <v>3</v>
      </c>
      <c r="F7" s="731" t="s">
        <v>483</v>
      </c>
      <c r="G7" s="85">
        <f t="shared" si="1"/>
        <v>5</v>
      </c>
      <c r="H7" s="86" t="s">
        <v>266</v>
      </c>
      <c r="I7" s="59">
        <v>1</v>
      </c>
      <c r="J7" s="60"/>
      <c r="K7" s="93"/>
      <c r="L7" s="737"/>
      <c r="M7" s="94"/>
      <c r="N7" s="62" t="str">
        <f t="shared" si="0"/>
        <v/>
      </c>
      <c r="O7" s="69"/>
      <c r="P7" s="70"/>
      <c r="Q7" s="719">
        <f>SUM(N7:N9)</f>
        <v>0</v>
      </c>
      <c r="R7" s="87"/>
      <c r="S7" s="50"/>
      <c r="T7" s="50"/>
      <c r="U7" s="50"/>
      <c r="V7" s="54"/>
      <c r="W7" s="54"/>
      <c r="X7" s="54"/>
      <c r="Y7" s="54"/>
      <c r="Z7" s="54"/>
    </row>
    <row r="8" spans="1:26" s="1" customFormat="1" ht="33" thickBot="1" x14ac:dyDescent="0.25">
      <c r="A8" s="712"/>
      <c r="B8" s="713"/>
      <c r="C8" s="730"/>
      <c r="D8" s="735"/>
      <c r="E8" s="741"/>
      <c r="F8" s="725"/>
      <c r="G8" s="72">
        <f t="shared" si="1"/>
        <v>6</v>
      </c>
      <c r="H8" s="88" t="s">
        <v>267</v>
      </c>
      <c r="I8" s="74">
        <v>1</v>
      </c>
      <c r="J8" s="647">
        <f>SUM(I7:I9)</f>
        <v>3</v>
      </c>
      <c r="K8" s="61"/>
      <c r="L8" s="735"/>
      <c r="M8" s="68"/>
      <c r="N8" s="62" t="str">
        <f t="shared" si="0"/>
        <v/>
      </c>
      <c r="O8" s="75"/>
      <c r="P8" s="76"/>
      <c r="Q8" s="720"/>
      <c r="R8" s="89"/>
      <c r="S8" s="50"/>
      <c r="T8" s="50"/>
      <c r="U8" s="50"/>
      <c r="V8" s="54"/>
      <c r="W8" s="54"/>
      <c r="X8" s="54"/>
      <c r="Y8" s="54"/>
      <c r="Z8" s="54"/>
    </row>
    <row r="9" spans="1:26" ht="33" thickBot="1" x14ac:dyDescent="0.25">
      <c r="A9" s="712"/>
      <c r="B9" s="713"/>
      <c r="C9" s="730"/>
      <c r="D9" s="735"/>
      <c r="E9" s="742"/>
      <c r="F9" s="725"/>
      <c r="G9" s="78">
        <f t="shared" si="1"/>
        <v>7</v>
      </c>
      <c r="H9" s="90" t="s">
        <v>268</v>
      </c>
      <c r="I9" s="80">
        <v>1</v>
      </c>
      <c r="J9" s="647"/>
      <c r="K9" s="548"/>
      <c r="L9" s="738"/>
      <c r="M9" s="81"/>
      <c r="N9" s="62" t="str">
        <f t="shared" si="0"/>
        <v/>
      </c>
      <c r="O9" s="82"/>
      <c r="P9" s="83"/>
      <c r="Q9" s="721"/>
      <c r="R9" s="84"/>
      <c r="S9" s="54"/>
      <c r="T9" s="54"/>
      <c r="U9" s="54"/>
      <c r="V9" s="54"/>
      <c r="W9" s="31"/>
      <c r="X9" s="31"/>
      <c r="Y9" s="31"/>
      <c r="Z9" s="31"/>
    </row>
    <row r="10" spans="1:26" s="1" customFormat="1" ht="33" thickBot="1" x14ac:dyDescent="0.25">
      <c r="A10" s="712"/>
      <c r="B10" s="713"/>
      <c r="C10" s="730"/>
      <c r="D10" s="735"/>
      <c r="E10" s="740">
        <v>4</v>
      </c>
      <c r="F10" s="727" t="s">
        <v>484</v>
      </c>
      <c r="G10" s="85">
        <f t="shared" si="1"/>
        <v>8</v>
      </c>
      <c r="H10" s="91" t="s">
        <v>269</v>
      </c>
      <c r="I10" s="92">
        <v>1</v>
      </c>
      <c r="J10" s="645">
        <f>SUM(I10:I11)</f>
        <v>2</v>
      </c>
      <c r="K10" s="93"/>
      <c r="L10" s="724"/>
      <c r="M10" s="94"/>
      <c r="N10" s="62" t="str">
        <f t="shared" si="0"/>
        <v/>
      </c>
      <c r="O10" s="69"/>
      <c r="P10" s="95"/>
      <c r="Q10" s="752">
        <f>SUM(N10:N11)</f>
        <v>0</v>
      </c>
      <c r="R10" s="96"/>
      <c r="S10" s="54"/>
      <c r="T10" s="54"/>
      <c r="U10" s="54"/>
      <c r="V10" s="54"/>
      <c r="W10" s="54"/>
      <c r="X10" s="54"/>
      <c r="Y10" s="54"/>
      <c r="Z10" s="54"/>
    </row>
    <row r="11" spans="1:26" s="1" customFormat="1" ht="20" thickBot="1" x14ac:dyDescent="0.25">
      <c r="A11" s="712"/>
      <c r="B11" s="713"/>
      <c r="C11" s="730"/>
      <c r="D11" s="735"/>
      <c r="E11" s="742"/>
      <c r="F11" s="728"/>
      <c r="G11" s="78">
        <f t="shared" si="1"/>
        <v>9</v>
      </c>
      <c r="H11" s="97" t="s">
        <v>270</v>
      </c>
      <c r="I11" s="98">
        <v>1</v>
      </c>
      <c r="J11" s="646"/>
      <c r="K11" s="548"/>
      <c r="L11" s="726"/>
      <c r="M11" s="81"/>
      <c r="N11" s="62" t="str">
        <f t="shared" si="0"/>
        <v/>
      </c>
      <c r="O11" s="82"/>
      <c r="P11" s="99"/>
      <c r="Q11" s="753"/>
      <c r="R11" s="100"/>
      <c r="S11" s="54"/>
      <c r="T11" s="54"/>
      <c r="U11" s="54"/>
      <c r="V11" s="54"/>
      <c r="W11" s="54"/>
      <c r="X11" s="54"/>
      <c r="Y11" s="54"/>
      <c r="Z11" s="54"/>
    </row>
    <row r="12" spans="1:26" s="1" customFormat="1" ht="33" thickBot="1" x14ac:dyDescent="0.25">
      <c r="A12" s="712"/>
      <c r="B12" s="713"/>
      <c r="C12" s="730"/>
      <c r="D12" s="735"/>
      <c r="E12" s="740">
        <v>5</v>
      </c>
      <c r="F12" s="725" t="s">
        <v>485</v>
      </c>
      <c r="G12" s="85">
        <f t="shared" si="1"/>
        <v>10</v>
      </c>
      <c r="H12" s="101" t="s">
        <v>271</v>
      </c>
      <c r="I12" s="102">
        <v>1</v>
      </c>
      <c r="J12" s="647"/>
      <c r="K12" s="93"/>
      <c r="L12" s="737"/>
      <c r="M12" s="94"/>
      <c r="N12" s="62" t="str">
        <f t="shared" si="0"/>
        <v/>
      </c>
      <c r="O12" s="69"/>
      <c r="P12" s="103"/>
      <c r="Q12" s="754">
        <f>SUM(N12:N14)</f>
        <v>0</v>
      </c>
      <c r="R12" s="104"/>
      <c r="S12" s="54"/>
      <c r="T12" s="54"/>
      <c r="U12" s="54"/>
      <c r="V12" s="54"/>
      <c r="W12" s="54"/>
      <c r="X12" s="54"/>
      <c r="Y12" s="54"/>
      <c r="Z12" s="54"/>
    </row>
    <row r="13" spans="1:26" s="1" customFormat="1" ht="33" thickBot="1" x14ac:dyDescent="0.25">
      <c r="A13" s="712"/>
      <c r="B13" s="713"/>
      <c r="C13" s="730"/>
      <c r="D13" s="735"/>
      <c r="E13" s="741"/>
      <c r="F13" s="725"/>
      <c r="G13" s="72">
        <f t="shared" si="1"/>
        <v>11</v>
      </c>
      <c r="H13" s="73" t="s">
        <v>272</v>
      </c>
      <c r="I13" s="74">
        <v>1</v>
      </c>
      <c r="J13" s="647">
        <f>SUM(I12:I14)</f>
        <v>3</v>
      </c>
      <c r="K13" s="61"/>
      <c r="L13" s="735"/>
      <c r="M13" s="68"/>
      <c r="N13" s="62" t="str">
        <f t="shared" si="0"/>
        <v/>
      </c>
      <c r="O13" s="75"/>
      <c r="P13" s="76"/>
      <c r="Q13" s="720"/>
      <c r="R13" s="77"/>
      <c r="S13" s="54"/>
      <c r="T13" s="54"/>
      <c r="U13" s="54"/>
      <c r="V13" s="54"/>
      <c r="W13" s="54"/>
      <c r="X13" s="54"/>
      <c r="Y13" s="54"/>
      <c r="Z13" s="54"/>
    </row>
    <row r="14" spans="1:26" s="1" customFormat="1" ht="33" thickBot="1" x14ac:dyDescent="0.25">
      <c r="A14" s="712"/>
      <c r="B14" s="713"/>
      <c r="C14" s="730"/>
      <c r="D14" s="735"/>
      <c r="E14" s="742"/>
      <c r="F14" s="725"/>
      <c r="G14" s="78">
        <f t="shared" si="1"/>
        <v>12</v>
      </c>
      <c r="H14" s="73" t="s">
        <v>273</v>
      </c>
      <c r="I14" s="74">
        <v>1</v>
      </c>
      <c r="J14" s="647"/>
      <c r="K14" s="548"/>
      <c r="L14" s="738"/>
      <c r="M14" s="81"/>
      <c r="N14" s="62" t="str">
        <f t="shared" si="0"/>
        <v/>
      </c>
      <c r="O14" s="82"/>
      <c r="P14" s="76"/>
      <c r="Q14" s="720"/>
      <c r="R14" s="77"/>
      <c r="S14" s="54"/>
      <c r="T14" s="54"/>
      <c r="U14" s="54"/>
      <c r="V14" s="54"/>
      <c r="W14" s="54"/>
      <c r="X14" s="54"/>
      <c r="Y14" s="54"/>
      <c r="Z14" s="54"/>
    </row>
    <row r="15" spans="1:26" s="1" customFormat="1" ht="33" thickBot="1" x14ac:dyDescent="0.25">
      <c r="A15" s="712"/>
      <c r="B15" s="713"/>
      <c r="C15" s="730"/>
      <c r="D15" s="735"/>
      <c r="E15" s="735">
        <v>6</v>
      </c>
      <c r="F15" s="732" t="s">
        <v>486</v>
      </c>
      <c r="G15" s="85">
        <f t="shared" si="1"/>
        <v>13</v>
      </c>
      <c r="H15" s="67" t="s">
        <v>274</v>
      </c>
      <c r="I15" s="59">
        <v>1</v>
      </c>
      <c r="J15" s="60"/>
      <c r="K15" s="93"/>
      <c r="L15" s="724"/>
      <c r="M15" s="94"/>
      <c r="N15" s="62" t="str">
        <f t="shared" si="0"/>
        <v/>
      </c>
      <c r="O15" s="69"/>
      <c r="P15" s="70"/>
      <c r="Q15" s="719">
        <f>SUM(N15:N17)</f>
        <v>0</v>
      </c>
      <c r="R15" s="71"/>
      <c r="S15" s="54"/>
      <c r="T15" s="54"/>
      <c r="U15" s="54"/>
      <c r="V15" s="54"/>
      <c r="W15" s="54"/>
      <c r="X15" s="54"/>
      <c r="Y15" s="54"/>
      <c r="Z15" s="54"/>
    </row>
    <row r="16" spans="1:26" s="1" customFormat="1" ht="20" thickBot="1" x14ac:dyDescent="0.25">
      <c r="A16" s="712"/>
      <c r="B16" s="713"/>
      <c r="C16" s="730"/>
      <c r="D16" s="735"/>
      <c r="E16" s="735"/>
      <c r="F16" s="733"/>
      <c r="G16" s="72">
        <f t="shared" si="1"/>
        <v>14</v>
      </c>
      <c r="H16" s="73" t="s">
        <v>275</v>
      </c>
      <c r="I16" s="74">
        <v>1</v>
      </c>
      <c r="J16" s="647">
        <f>SUM(I15:I17)</f>
        <v>3</v>
      </c>
      <c r="K16" s="61"/>
      <c r="L16" s="725"/>
      <c r="M16" s="68"/>
      <c r="N16" s="62" t="str">
        <f t="shared" si="0"/>
        <v/>
      </c>
      <c r="O16" s="75"/>
      <c r="P16" s="76"/>
      <c r="Q16" s="720"/>
      <c r="R16" s="77"/>
      <c r="S16" s="54"/>
      <c r="T16" s="54"/>
      <c r="U16" s="54"/>
      <c r="V16" s="54"/>
      <c r="W16" s="54"/>
      <c r="X16" s="54"/>
      <c r="Y16" s="54"/>
      <c r="Z16" s="54"/>
    </row>
    <row r="17" spans="1:26" s="1" customFormat="1" ht="33" thickBot="1" x14ac:dyDescent="0.25">
      <c r="A17" s="712"/>
      <c r="B17" s="713"/>
      <c r="C17" s="730"/>
      <c r="D17" s="736"/>
      <c r="E17" s="735"/>
      <c r="F17" s="733"/>
      <c r="G17" s="78">
        <f t="shared" si="1"/>
        <v>15</v>
      </c>
      <c r="H17" s="73" t="s">
        <v>276</v>
      </c>
      <c r="I17" s="74">
        <v>1</v>
      </c>
      <c r="J17" s="647"/>
      <c r="K17" s="548"/>
      <c r="L17" s="726"/>
      <c r="M17" s="81"/>
      <c r="N17" s="62" t="str">
        <f t="shared" si="0"/>
        <v/>
      </c>
      <c r="O17" s="82"/>
      <c r="P17" s="76"/>
      <c r="Q17" s="720"/>
      <c r="R17" s="77"/>
      <c r="S17" s="54"/>
      <c r="T17" s="54"/>
      <c r="U17" s="54"/>
      <c r="V17" s="54"/>
      <c r="W17" s="54"/>
      <c r="X17" s="54"/>
      <c r="Y17" s="54"/>
      <c r="Z17" s="54"/>
    </row>
    <row r="18" spans="1:26" s="1" customFormat="1" ht="49" thickBot="1" x14ac:dyDescent="0.25">
      <c r="A18" s="712"/>
      <c r="B18" s="713">
        <v>2</v>
      </c>
      <c r="C18" s="729" t="s">
        <v>252</v>
      </c>
      <c r="D18" s="731" t="s">
        <v>255</v>
      </c>
      <c r="E18" s="570">
        <v>7</v>
      </c>
      <c r="F18" s="549" t="s">
        <v>257</v>
      </c>
      <c r="G18" s="105">
        <f>G17+1</f>
        <v>16</v>
      </c>
      <c r="H18" s="67" t="s">
        <v>277</v>
      </c>
      <c r="I18" s="59">
        <v>1</v>
      </c>
      <c r="J18" s="60">
        <f>SUM(I18:I18)</f>
        <v>1</v>
      </c>
      <c r="K18" s="547"/>
      <c r="L18" s="549"/>
      <c r="M18" s="55"/>
      <c r="N18" s="62" t="str">
        <f t="shared" si="0"/>
        <v/>
      </c>
      <c r="O18" s="106"/>
      <c r="P18" s="107"/>
      <c r="Q18" s="108">
        <f>SUM(N18)</f>
        <v>0</v>
      </c>
      <c r="R18" s="109"/>
      <c r="S18" s="54"/>
      <c r="T18" s="54"/>
      <c r="U18" s="54"/>
      <c r="V18" s="54"/>
      <c r="W18" s="54"/>
      <c r="X18" s="54"/>
      <c r="Y18" s="54"/>
      <c r="Z18" s="54"/>
    </row>
    <row r="19" spans="1:26" s="1" customFormat="1" ht="33" thickBot="1" x14ac:dyDescent="0.25">
      <c r="A19" s="712"/>
      <c r="B19" s="713"/>
      <c r="C19" s="730"/>
      <c r="D19" s="725"/>
      <c r="E19" s="746">
        <v>8</v>
      </c>
      <c r="F19" s="755" t="s">
        <v>258</v>
      </c>
      <c r="G19" s="85">
        <f>G18+1</f>
        <v>17</v>
      </c>
      <c r="H19" s="67" t="s">
        <v>278</v>
      </c>
      <c r="I19" s="59">
        <v>1</v>
      </c>
      <c r="J19" s="60"/>
      <c r="K19" s="93"/>
      <c r="L19" s="724"/>
      <c r="M19" s="94"/>
      <c r="N19" s="62" t="str">
        <f t="shared" si="0"/>
        <v/>
      </c>
      <c r="O19" s="69"/>
      <c r="P19" s="70"/>
      <c r="Q19" s="719">
        <f>SUM(N19:N22)</f>
        <v>0</v>
      </c>
      <c r="R19" s="71"/>
      <c r="S19" s="54"/>
      <c r="T19" s="54"/>
      <c r="U19" s="54"/>
      <c r="V19" s="54"/>
      <c r="W19" s="54"/>
      <c r="X19" s="54"/>
      <c r="Y19" s="54"/>
      <c r="Z19" s="54"/>
    </row>
    <row r="20" spans="1:26" s="1" customFormat="1" ht="33" thickBot="1" x14ac:dyDescent="0.25">
      <c r="A20" s="712"/>
      <c r="B20" s="713"/>
      <c r="C20" s="730"/>
      <c r="D20" s="725"/>
      <c r="E20" s="747"/>
      <c r="F20" s="756"/>
      <c r="G20" s="72">
        <f t="shared" ref="G20:G32" si="2">G19+1</f>
        <v>18</v>
      </c>
      <c r="H20" s="73" t="s">
        <v>279</v>
      </c>
      <c r="I20" s="74">
        <v>1</v>
      </c>
      <c r="J20" s="647">
        <f>SUM(I19:I22)</f>
        <v>4</v>
      </c>
      <c r="K20" s="61"/>
      <c r="L20" s="725"/>
      <c r="M20" s="68"/>
      <c r="N20" s="62" t="str">
        <f t="shared" si="0"/>
        <v/>
      </c>
      <c r="O20" s="75"/>
      <c r="P20" s="76"/>
      <c r="Q20" s="720"/>
      <c r="R20" s="77"/>
      <c r="S20" s="54"/>
      <c r="T20" s="54"/>
      <c r="U20" s="54"/>
      <c r="V20" s="54"/>
      <c r="W20" s="54"/>
      <c r="X20" s="54"/>
      <c r="Y20" s="54"/>
      <c r="Z20" s="54"/>
    </row>
    <row r="21" spans="1:26" s="1" customFormat="1" ht="20" thickBot="1" x14ac:dyDescent="0.25">
      <c r="A21" s="712"/>
      <c r="B21" s="713"/>
      <c r="C21" s="730"/>
      <c r="D21" s="725"/>
      <c r="E21" s="747"/>
      <c r="F21" s="756"/>
      <c r="G21" s="72">
        <f t="shared" si="2"/>
        <v>19</v>
      </c>
      <c r="H21" s="73" t="s">
        <v>280</v>
      </c>
      <c r="I21" s="74">
        <v>1</v>
      </c>
      <c r="J21" s="647"/>
      <c r="K21" s="61"/>
      <c r="L21" s="725"/>
      <c r="M21" s="68"/>
      <c r="N21" s="62" t="str">
        <f t="shared" si="0"/>
        <v/>
      </c>
      <c r="O21" s="75"/>
      <c r="P21" s="76"/>
      <c r="Q21" s="720"/>
      <c r="R21" s="77"/>
      <c r="S21" s="54"/>
      <c r="T21" s="54"/>
      <c r="U21" s="54"/>
      <c r="V21" s="54"/>
      <c r="W21" s="54"/>
      <c r="X21" s="54"/>
      <c r="Y21" s="54"/>
      <c r="Z21" s="54"/>
    </row>
    <row r="22" spans="1:26" s="1" customFormat="1" ht="49" thickBot="1" x14ac:dyDescent="0.25">
      <c r="A22" s="712"/>
      <c r="B22" s="713"/>
      <c r="C22" s="730"/>
      <c r="D22" s="725"/>
      <c r="E22" s="748"/>
      <c r="F22" s="757"/>
      <c r="G22" s="78">
        <f t="shared" si="2"/>
        <v>20</v>
      </c>
      <c r="H22" s="79" t="s">
        <v>281</v>
      </c>
      <c r="I22" s="80">
        <v>1</v>
      </c>
      <c r="J22" s="648"/>
      <c r="K22" s="548"/>
      <c r="L22" s="726"/>
      <c r="M22" s="81"/>
      <c r="N22" s="62" t="str">
        <f t="shared" si="0"/>
        <v/>
      </c>
      <c r="O22" s="82"/>
      <c r="P22" s="83"/>
      <c r="Q22" s="721"/>
      <c r="R22" s="84"/>
      <c r="S22" s="54"/>
      <c r="T22" s="54"/>
      <c r="U22" s="54"/>
      <c r="V22" s="54"/>
      <c r="W22" s="54"/>
      <c r="X22" s="54"/>
      <c r="Y22" s="54"/>
      <c r="Z22" s="54"/>
    </row>
    <row r="23" spans="1:26" s="1" customFormat="1" ht="33" thickBot="1" x14ac:dyDescent="0.25">
      <c r="A23" s="712"/>
      <c r="B23" s="713"/>
      <c r="C23" s="730"/>
      <c r="D23" s="735"/>
      <c r="E23" s="741">
        <v>9</v>
      </c>
      <c r="F23" s="725" t="s">
        <v>259</v>
      </c>
      <c r="G23" s="85">
        <f t="shared" si="2"/>
        <v>21</v>
      </c>
      <c r="H23" s="67" t="s">
        <v>282</v>
      </c>
      <c r="I23" s="59">
        <v>1</v>
      </c>
      <c r="J23" s="60"/>
      <c r="K23" s="93"/>
      <c r="L23" s="737"/>
      <c r="M23" s="94"/>
      <c r="N23" s="62" t="str">
        <f t="shared" si="0"/>
        <v/>
      </c>
      <c r="O23" s="69"/>
      <c r="P23" s="70"/>
      <c r="Q23" s="749">
        <f>SUM(N23:N28)</f>
        <v>0</v>
      </c>
      <c r="R23" s="71"/>
      <c r="S23" s="54"/>
      <c r="T23" s="54"/>
      <c r="U23" s="54"/>
      <c r="V23" s="54"/>
      <c r="W23" s="54"/>
      <c r="X23" s="54"/>
      <c r="Y23" s="54"/>
      <c r="Z23" s="54"/>
    </row>
    <row r="24" spans="1:26" s="1" customFormat="1" ht="33" thickBot="1" x14ac:dyDescent="0.25">
      <c r="A24" s="712"/>
      <c r="B24" s="713"/>
      <c r="C24" s="730"/>
      <c r="D24" s="735"/>
      <c r="E24" s="741"/>
      <c r="F24" s="725"/>
      <c r="G24" s="72">
        <f t="shared" si="2"/>
        <v>22</v>
      </c>
      <c r="H24" s="73" t="s">
        <v>283</v>
      </c>
      <c r="I24" s="74">
        <v>1</v>
      </c>
      <c r="J24" s="647"/>
      <c r="K24" s="61"/>
      <c r="L24" s="735"/>
      <c r="M24" s="68"/>
      <c r="N24" s="62" t="str">
        <f t="shared" si="0"/>
        <v/>
      </c>
      <c r="O24" s="75"/>
      <c r="P24" s="76"/>
      <c r="Q24" s="750"/>
      <c r="R24" s="77"/>
      <c r="S24" s="54"/>
      <c r="T24" s="54"/>
      <c r="U24" s="54"/>
      <c r="V24" s="54"/>
      <c r="W24" s="54"/>
      <c r="X24" s="54"/>
      <c r="Y24" s="54"/>
      <c r="Z24" s="54"/>
    </row>
    <row r="25" spans="1:26" s="1" customFormat="1" ht="33" thickBot="1" x14ac:dyDescent="0.25">
      <c r="A25" s="712"/>
      <c r="B25" s="713"/>
      <c r="C25" s="730"/>
      <c r="D25" s="735"/>
      <c r="E25" s="741"/>
      <c r="F25" s="725"/>
      <c r="G25" s="72">
        <f t="shared" si="2"/>
        <v>23</v>
      </c>
      <c r="H25" s="73" t="s">
        <v>284</v>
      </c>
      <c r="I25" s="74">
        <v>1</v>
      </c>
      <c r="J25" s="647">
        <f>SUM(I23:I28)</f>
        <v>6</v>
      </c>
      <c r="K25" s="61"/>
      <c r="L25" s="735"/>
      <c r="M25" s="68"/>
      <c r="N25" s="62" t="str">
        <f t="shared" si="0"/>
        <v/>
      </c>
      <c r="O25" s="75"/>
      <c r="P25" s="76"/>
      <c r="Q25" s="750"/>
      <c r="R25" s="77"/>
      <c r="S25" s="54"/>
      <c r="T25" s="54"/>
      <c r="U25" s="54"/>
      <c r="V25" s="54"/>
      <c r="W25" s="54"/>
      <c r="X25" s="54"/>
      <c r="Y25" s="54"/>
      <c r="Z25" s="54"/>
    </row>
    <row r="26" spans="1:26" s="1" customFormat="1" ht="33" thickBot="1" x14ac:dyDescent="0.25">
      <c r="A26" s="712"/>
      <c r="B26" s="713"/>
      <c r="C26" s="730"/>
      <c r="D26" s="735"/>
      <c r="E26" s="741"/>
      <c r="F26" s="725"/>
      <c r="G26" s="72">
        <f t="shared" si="2"/>
        <v>24</v>
      </c>
      <c r="H26" s="110" t="s">
        <v>285</v>
      </c>
      <c r="I26" s="80">
        <v>1</v>
      </c>
      <c r="J26" s="647"/>
      <c r="K26" s="61"/>
      <c r="L26" s="738"/>
      <c r="M26" s="68"/>
      <c r="N26" s="62" t="str">
        <f t="shared" si="0"/>
        <v/>
      </c>
      <c r="O26" s="68"/>
      <c r="P26" s="83"/>
      <c r="Q26" s="750"/>
      <c r="R26" s="77"/>
      <c r="S26" s="54"/>
      <c r="T26" s="54"/>
      <c r="U26" s="54"/>
      <c r="V26" s="54"/>
      <c r="W26" s="54"/>
      <c r="X26" s="54"/>
      <c r="Y26" s="54"/>
      <c r="Z26" s="54"/>
    </row>
    <row r="27" spans="1:26" s="1" customFormat="1" ht="49" thickBot="1" x14ac:dyDescent="0.25">
      <c r="A27" s="712"/>
      <c r="B27" s="713"/>
      <c r="C27" s="730"/>
      <c r="D27" s="735"/>
      <c r="E27" s="741"/>
      <c r="F27" s="725"/>
      <c r="G27" s="72">
        <f>G26+1</f>
        <v>25</v>
      </c>
      <c r="H27" s="79" t="s">
        <v>286</v>
      </c>
      <c r="I27" s="59">
        <v>1</v>
      </c>
      <c r="J27" s="647"/>
      <c r="K27" s="61"/>
      <c r="L27" s="724"/>
      <c r="M27" s="68"/>
      <c r="N27" s="62" t="str">
        <f t="shared" si="0"/>
        <v/>
      </c>
      <c r="O27" s="68"/>
      <c r="P27" s="76"/>
      <c r="Q27" s="750"/>
      <c r="R27" s="77"/>
      <c r="S27" s="54"/>
      <c r="T27" s="54"/>
      <c r="U27" s="54"/>
      <c r="V27" s="54"/>
      <c r="W27" s="54"/>
      <c r="X27" s="54"/>
      <c r="Y27" s="54"/>
      <c r="Z27" s="54"/>
    </row>
    <row r="28" spans="1:26" s="1" customFormat="1" ht="33" thickBot="1" x14ac:dyDescent="0.25">
      <c r="A28" s="712"/>
      <c r="B28" s="713"/>
      <c r="C28" s="730"/>
      <c r="D28" s="735"/>
      <c r="E28" s="742"/>
      <c r="F28" s="739"/>
      <c r="G28" s="78">
        <f>G27+1</f>
        <v>26</v>
      </c>
      <c r="H28" s="110" t="s">
        <v>287</v>
      </c>
      <c r="I28" s="80">
        <v>1</v>
      </c>
      <c r="J28" s="648"/>
      <c r="K28" s="548"/>
      <c r="L28" s="726"/>
      <c r="M28" s="81"/>
      <c r="N28" s="62" t="str">
        <f t="shared" si="0"/>
        <v/>
      </c>
      <c r="O28" s="82"/>
      <c r="P28" s="83"/>
      <c r="Q28" s="751"/>
      <c r="R28" s="84"/>
      <c r="S28" s="54"/>
      <c r="T28" s="54"/>
      <c r="U28" s="54"/>
      <c r="V28" s="54"/>
      <c r="W28" s="54"/>
      <c r="X28" s="54"/>
      <c r="Y28" s="54"/>
      <c r="Z28" s="54"/>
    </row>
    <row r="29" spans="1:26" s="1" customFormat="1" ht="33" thickBot="1" x14ac:dyDescent="0.25">
      <c r="A29" s="712"/>
      <c r="B29" s="713"/>
      <c r="C29" s="743" t="s">
        <v>253</v>
      </c>
      <c r="D29" s="740" t="s">
        <v>256</v>
      </c>
      <c r="E29" s="740">
        <v>10</v>
      </c>
      <c r="F29" s="734" t="s">
        <v>260</v>
      </c>
      <c r="G29" s="57">
        <f>G28+1</f>
        <v>27</v>
      </c>
      <c r="H29" s="111" t="s">
        <v>288</v>
      </c>
      <c r="I29" s="59">
        <v>1</v>
      </c>
      <c r="J29" s="60"/>
      <c r="K29" s="93"/>
      <c r="L29" s="740"/>
      <c r="M29" s="94"/>
      <c r="N29" s="62" t="str">
        <f t="shared" si="0"/>
        <v/>
      </c>
      <c r="O29" s="69"/>
      <c r="P29" s="70"/>
      <c r="Q29" s="719">
        <f>SUM(N29:N31)</f>
        <v>0</v>
      </c>
      <c r="R29" s="71"/>
      <c r="S29" s="54"/>
      <c r="T29" s="54"/>
      <c r="U29" s="54"/>
      <c r="V29" s="54"/>
      <c r="W29" s="54"/>
      <c r="X29" s="54"/>
      <c r="Y29" s="54"/>
      <c r="Z29" s="54"/>
    </row>
    <row r="30" spans="1:26" s="1" customFormat="1" ht="49" thickBot="1" x14ac:dyDescent="0.25">
      <c r="A30" s="712"/>
      <c r="B30" s="713"/>
      <c r="C30" s="744"/>
      <c r="D30" s="741"/>
      <c r="E30" s="741"/>
      <c r="F30" s="735"/>
      <c r="G30" s="113">
        <f>G29+1</f>
        <v>28</v>
      </c>
      <c r="H30" s="114" t="s">
        <v>289</v>
      </c>
      <c r="I30" s="74">
        <v>1</v>
      </c>
      <c r="J30" s="647">
        <f>SUM(I29:I31)</f>
        <v>3</v>
      </c>
      <c r="K30" s="61"/>
      <c r="L30" s="741"/>
      <c r="M30" s="68"/>
      <c r="N30" s="62" t="str">
        <f t="shared" si="0"/>
        <v/>
      </c>
      <c r="O30" s="75"/>
      <c r="P30" s="76"/>
      <c r="Q30" s="720"/>
      <c r="R30" s="77"/>
      <c r="S30" s="54"/>
      <c r="T30" s="54"/>
      <c r="U30" s="54"/>
      <c r="V30" s="54"/>
      <c r="W30" s="54"/>
      <c r="X30" s="54"/>
      <c r="Y30" s="54"/>
      <c r="Z30" s="54"/>
    </row>
    <row r="31" spans="1:26" s="1" customFormat="1" ht="33" thickBot="1" x14ac:dyDescent="0.25">
      <c r="A31" s="712"/>
      <c r="B31" s="713"/>
      <c r="C31" s="744"/>
      <c r="D31" s="741"/>
      <c r="E31" s="742"/>
      <c r="F31" s="735"/>
      <c r="G31" s="113">
        <f>G30+1</f>
        <v>29</v>
      </c>
      <c r="H31" s="115" t="s">
        <v>290</v>
      </c>
      <c r="I31" s="80">
        <v>1</v>
      </c>
      <c r="J31" s="647"/>
      <c r="K31" s="548"/>
      <c r="L31" s="742"/>
      <c r="M31" s="81"/>
      <c r="N31" s="62" t="str">
        <f t="shared" si="0"/>
        <v/>
      </c>
      <c r="O31" s="82"/>
      <c r="P31" s="83"/>
      <c r="Q31" s="721"/>
      <c r="R31" s="84"/>
      <c r="S31" s="54"/>
      <c r="T31" s="54"/>
      <c r="U31" s="54"/>
      <c r="V31" s="54"/>
      <c r="W31" s="54"/>
      <c r="X31" s="54"/>
      <c r="Y31" s="54"/>
      <c r="Z31" s="54"/>
    </row>
    <row r="32" spans="1:26" s="1" customFormat="1" ht="49" thickBot="1" x14ac:dyDescent="0.25">
      <c r="A32" s="712"/>
      <c r="B32" s="713"/>
      <c r="C32" s="745"/>
      <c r="D32" s="742"/>
      <c r="E32" s="55">
        <v>11</v>
      </c>
      <c r="F32" s="55" t="s">
        <v>261</v>
      </c>
      <c r="G32" s="105">
        <f t="shared" si="2"/>
        <v>30</v>
      </c>
      <c r="H32" s="116" t="s">
        <v>291</v>
      </c>
      <c r="I32" s="117">
        <v>1</v>
      </c>
      <c r="J32" s="118">
        <f>SUM(I32:I32)</f>
        <v>1</v>
      </c>
      <c r="K32" s="547"/>
      <c r="L32" s="119"/>
      <c r="M32" s="55"/>
      <c r="N32" s="62" t="str">
        <f t="shared" si="0"/>
        <v/>
      </c>
      <c r="O32" s="120"/>
      <c r="P32" s="121"/>
      <c r="Q32" s="122">
        <f>SUM(N32:N32)</f>
        <v>0</v>
      </c>
      <c r="R32" s="123"/>
      <c r="S32" s="54"/>
      <c r="T32" s="54"/>
      <c r="U32" s="54"/>
      <c r="V32" s="54"/>
      <c r="W32" s="54"/>
      <c r="X32" s="54"/>
      <c r="Y32" s="54"/>
      <c r="Z32" s="54"/>
    </row>
    <row r="33" spans="1:26" ht="20" hidden="1" thickBot="1" x14ac:dyDescent="0.25">
      <c r="A33" s="124"/>
      <c r="B33" s="125"/>
      <c r="C33" s="126">
        <f>COUNTA(C3:C32)</f>
        <v>3</v>
      </c>
      <c r="D33" s="127"/>
      <c r="E33" s="128">
        <f>COUNTA(E3:E32)</f>
        <v>11</v>
      </c>
      <c r="F33" s="127">
        <f>COUNTA(F3:F32)</f>
        <v>11</v>
      </c>
      <c r="G33" s="129">
        <f>COUNTA(G3:G32)</f>
        <v>30</v>
      </c>
      <c r="H33" s="130">
        <f>COUNTA(H3:H32)</f>
        <v>30</v>
      </c>
      <c r="I33" s="131">
        <f>SUM(I3:I32)</f>
        <v>30</v>
      </c>
      <c r="J33" s="132">
        <f>SUM(J3:J32)</f>
        <v>30</v>
      </c>
      <c r="K33" s="133"/>
      <c r="L33" s="133"/>
      <c r="M33" s="127"/>
      <c r="N33" s="62" t="str">
        <f t="shared" si="0"/>
        <v/>
      </c>
      <c r="O33" s="134"/>
      <c r="P33" s="134"/>
      <c r="Q33" s="134">
        <f>SUM(Q3:Q32)</f>
        <v>0</v>
      </c>
      <c r="R33" s="127"/>
      <c r="S33" s="31"/>
      <c r="T33" s="31"/>
      <c r="U33" s="31"/>
      <c r="V33" s="31"/>
      <c r="W33" s="31"/>
      <c r="X33" s="31"/>
      <c r="Y33" s="31"/>
      <c r="Z33" s="31"/>
    </row>
    <row r="34" spans="1:26" ht="33" thickBot="1" x14ac:dyDescent="0.25">
      <c r="A34" s="31"/>
      <c r="B34" s="31"/>
      <c r="C34" s="31"/>
      <c r="D34" s="31"/>
      <c r="E34" s="31"/>
      <c r="F34" s="31"/>
      <c r="G34" s="135"/>
      <c r="H34" s="31"/>
      <c r="I34" s="31"/>
      <c r="J34" s="31"/>
      <c r="K34" s="31"/>
      <c r="L34" s="31"/>
      <c r="M34" s="31"/>
      <c r="N34" s="31"/>
      <c r="O34" s="31"/>
      <c r="P34" s="31"/>
      <c r="Q34" s="31"/>
      <c r="R34" s="31"/>
      <c r="S34" s="210" t="s">
        <v>474</v>
      </c>
      <c r="T34" s="211" t="s">
        <v>192</v>
      </c>
      <c r="U34" s="574"/>
      <c r="V34" s="212" t="s">
        <v>195</v>
      </c>
      <c r="W34" s="212" t="s">
        <v>475</v>
      </c>
      <c r="X34" s="212" t="s">
        <v>477</v>
      </c>
      <c r="Y34" s="212" t="s">
        <v>478</v>
      </c>
      <c r="Z34" s="213" t="s">
        <v>476</v>
      </c>
    </row>
    <row r="35" spans="1:26" ht="65" thickBot="1" x14ac:dyDescent="0.25">
      <c r="A35" s="31"/>
      <c r="B35" s="31"/>
      <c r="C35" s="31"/>
      <c r="D35" s="31"/>
      <c r="E35" s="31"/>
      <c r="F35" s="31"/>
      <c r="G35" s="135"/>
      <c r="H35" s="31"/>
      <c r="I35" s="31"/>
      <c r="J35" s="31"/>
      <c r="K35" s="31"/>
      <c r="L35" s="31"/>
      <c r="M35" s="31"/>
      <c r="N35" s="31"/>
      <c r="O35" s="31"/>
      <c r="P35" s="31"/>
      <c r="Q35" s="31"/>
      <c r="R35" s="31"/>
      <c r="S35" s="758">
        <f>SUM(X35:X40)/((SUM(X35:X40))+(SUM(Y35:Y40)))</f>
        <v>0</v>
      </c>
      <c r="T35" s="679" t="s">
        <v>251</v>
      </c>
      <c r="U35" s="671">
        <v>1</v>
      </c>
      <c r="V35" s="571" t="s">
        <v>480</v>
      </c>
      <c r="W35" s="137" t="s">
        <v>143</v>
      </c>
      <c r="X35" s="138">
        <f>Q3</f>
        <v>0</v>
      </c>
      <c r="Y35" s="139">
        <f>1-X35</f>
        <v>1</v>
      </c>
      <c r="Z35" s="609">
        <f>X35/1</f>
        <v>0</v>
      </c>
    </row>
    <row r="36" spans="1:26" ht="118" customHeight="1" thickBot="1" x14ac:dyDescent="0.25">
      <c r="A36" s="31"/>
      <c r="B36" s="31"/>
      <c r="C36" s="31"/>
      <c r="D36" s="31"/>
      <c r="E36" s="31"/>
      <c r="F36" s="31"/>
      <c r="G36" s="135"/>
      <c r="H36" s="31"/>
      <c r="I36" s="31"/>
      <c r="J36" s="31"/>
      <c r="K36" s="31"/>
      <c r="L36" s="31"/>
      <c r="M36" s="31"/>
      <c r="N36" s="31"/>
      <c r="O36" s="31"/>
      <c r="P36" s="31"/>
      <c r="Q36" s="31"/>
      <c r="R36" s="31"/>
      <c r="S36" s="759"/>
      <c r="T36" s="681"/>
      <c r="U36" s="671">
        <v>2</v>
      </c>
      <c r="V36" s="219" t="s">
        <v>481</v>
      </c>
      <c r="W36" s="141" t="s">
        <v>174</v>
      </c>
      <c r="X36" s="142">
        <f>Q4</f>
        <v>0</v>
      </c>
      <c r="Y36" s="142">
        <f>3-X36</f>
        <v>3</v>
      </c>
      <c r="Z36" s="609">
        <f>X36/3</f>
        <v>0</v>
      </c>
    </row>
    <row r="37" spans="1:26" ht="49" thickBot="1" x14ac:dyDescent="0.25">
      <c r="A37" s="31"/>
      <c r="B37" s="31"/>
      <c r="C37" s="31"/>
      <c r="D37" s="31"/>
      <c r="E37" s="31"/>
      <c r="F37" s="31"/>
      <c r="G37" s="135"/>
      <c r="H37" s="31"/>
      <c r="I37" s="31"/>
      <c r="J37" s="31"/>
      <c r="K37" s="31"/>
      <c r="L37" s="31"/>
      <c r="M37" s="31"/>
      <c r="N37" s="31"/>
      <c r="O37" s="31"/>
      <c r="P37" s="31"/>
      <c r="Q37" s="31"/>
      <c r="R37" s="31"/>
      <c r="S37" s="759"/>
      <c r="T37" s="681"/>
      <c r="U37" s="671">
        <v>3</v>
      </c>
      <c r="V37" s="219" t="s">
        <v>483</v>
      </c>
      <c r="W37" s="141" t="s">
        <v>175</v>
      </c>
      <c r="X37" s="142">
        <f>Q7</f>
        <v>0</v>
      </c>
      <c r="Y37" s="142">
        <f>3-X37</f>
        <v>3</v>
      </c>
      <c r="Z37" s="609">
        <f>X37/3</f>
        <v>0</v>
      </c>
    </row>
    <row r="38" spans="1:26" ht="48.5" customHeight="1" thickBot="1" x14ac:dyDescent="0.25">
      <c r="A38" s="31"/>
      <c r="B38" s="31"/>
      <c r="C38" s="31"/>
      <c r="D38" s="31"/>
      <c r="E38" s="31"/>
      <c r="F38" s="31"/>
      <c r="G38" s="135"/>
      <c r="H38" s="31"/>
      <c r="I38" s="31"/>
      <c r="J38" s="31"/>
      <c r="K38" s="31"/>
      <c r="L38" s="31"/>
      <c r="M38" s="31"/>
      <c r="N38" s="31"/>
      <c r="O38" s="31"/>
      <c r="P38" s="31"/>
      <c r="Q38" s="31"/>
      <c r="R38" s="31"/>
      <c r="S38" s="759"/>
      <c r="T38" s="681"/>
      <c r="U38" s="671">
        <v>4</v>
      </c>
      <c r="V38" s="219" t="s">
        <v>484</v>
      </c>
      <c r="W38" s="141" t="s">
        <v>176</v>
      </c>
      <c r="X38" s="142">
        <f>Q10</f>
        <v>0</v>
      </c>
      <c r="Y38" s="142">
        <f>2-X38</f>
        <v>2</v>
      </c>
      <c r="Z38" s="609">
        <f>X38/2</f>
        <v>0</v>
      </c>
    </row>
    <row r="39" spans="1:26" ht="65" thickBot="1" x14ac:dyDescent="0.25">
      <c r="A39" s="31"/>
      <c r="B39" s="31"/>
      <c r="C39" s="31"/>
      <c r="D39" s="31"/>
      <c r="E39" s="31"/>
      <c r="F39" s="31"/>
      <c r="G39" s="135"/>
      <c r="H39" s="31"/>
      <c r="I39" s="31"/>
      <c r="J39" s="31"/>
      <c r="K39" s="31"/>
      <c r="L39" s="31"/>
      <c r="M39" s="31"/>
      <c r="N39" s="31"/>
      <c r="O39" s="31"/>
      <c r="P39" s="31"/>
      <c r="Q39" s="31"/>
      <c r="R39" s="31"/>
      <c r="S39" s="759"/>
      <c r="T39" s="681"/>
      <c r="U39" s="671">
        <v>5</v>
      </c>
      <c r="V39" s="572" t="s">
        <v>485</v>
      </c>
      <c r="W39" s="144" t="s">
        <v>177</v>
      </c>
      <c r="X39" s="145">
        <f>Q12</f>
        <v>0</v>
      </c>
      <c r="Y39" s="145">
        <f>3-X39</f>
        <v>3</v>
      </c>
      <c r="Z39" s="609">
        <f>X39/3</f>
        <v>0</v>
      </c>
    </row>
    <row r="40" spans="1:26" ht="81" thickBot="1" x14ac:dyDescent="0.25">
      <c r="A40" s="31"/>
      <c r="B40" s="31"/>
      <c r="C40" s="31"/>
      <c r="D40" s="31"/>
      <c r="E40" s="31"/>
      <c r="F40" s="31"/>
      <c r="G40" s="135"/>
      <c r="H40" s="31"/>
      <c r="I40" s="31"/>
      <c r="J40" s="31"/>
      <c r="K40" s="31"/>
      <c r="L40" s="31"/>
      <c r="M40" s="31"/>
      <c r="N40" s="31"/>
      <c r="O40" s="31"/>
      <c r="P40" s="31"/>
      <c r="Q40" s="31"/>
      <c r="R40" s="31"/>
      <c r="S40" s="762"/>
      <c r="T40" s="680"/>
      <c r="U40" s="671">
        <v>6</v>
      </c>
      <c r="V40" s="568" t="s">
        <v>486</v>
      </c>
      <c r="W40" s="146" t="s">
        <v>178</v>
      </c>
      <c r="X40" s="147">
        <f>Q15</f>
        <v>0</v>
      </c>
      <c r="Y40" s="147">
        <f>3-X40</f>
        <v>3</v>
      </c>
      <c r="Z40" s="609">
        <f>X40/3</f>
        <v>0</v>
      </c>
    </row>
    <row r="41" spans="1:26" ht="49" thickBot="1" x14ac:dyDescent="0.25">
      <c r="A41" s="31"/>
      <c r="B41" s="31"/>
      <c r="C41" s="31"/>
      <c r="D41" s="31"/>
      <c r="E41" s="31"/>
      <c r="F41" s="31"/>
      <c r="G41" s="135"/>
      <c r="H41" s="31"/>
      <c r="I41" s="31"/>
      <c r="J41" s="31"/>
      <c r="K41" s="31"/>
      <c r="L41" s="31"/>
      <c r="M41" s="31"/>
      <c r="N41" s="31"/>
      <c r="O41" s="31"/>
      <c r="P41" s="31"/>
      <c r="Q41" s="31"/>
      <c r="R41" s="31"/>
      <c r="S41" s="758">
        <f>SUM(X41:X43)/((SUM(X41:X43))+(SUM(Y41:Y43)))</f>
        <v>0</v>
      </c>
      <c r="T41" s="679" t="s">
        <v>252</v>
      </c>
      <c r="U41" s="671">
        <v>7</v>
      </c>
      <c r="V41" s="571" t="s">
        <v>257</v>
      </c>
      <c r="W41" s="149" t="s">
        <v>179</v>
      </c>
      <c r="X41" s="138">
        <f>Q18</f>
        <v>0</v>
      </c>
      <c r="Y41" s="139">
        <f>1-X41</f>
        <v>1</v>
      </c>
      <c r="Z41" s="609">
        <f>X41/1</f>
        <v>0</v>
      </c>
    </row>
    <row r="42" spans="1:26" ht="87" customHeight="1" thickBot="1" x14ac:dyDescent="0.25">
      <c r="A42" s="31"/>
      <c r="B42" s="31"/>
      <c r="C42" s="31"/>
      <c r="D42" s="31"/>
      <c r="E42" s="31"/>
      <c r="F42" s="31"/>
      <c r="G42" s="135"/>
      <c r="H42" s="31"/>
      <c r="I42" s="31"/>
      <c r="J42" s="31"/>
      <c r="K42" s="31"/>
      <c r="L42" s="31"/>
      <c r="M42" s="31"/>
      <c r="N42" s="31"/>
      <c r="O42" s="31"/>
      <c r="P42" s="31"/>
      <c r="Q42" s="31"/>
      <c r="R42" s="31"/>
      <c r="S42" s="759"/>
      <c r="T42" s="681"/>
      <c r="U42" s="671">
        <v>8</v>
      </c>
      <c r="V42" s="219" t="s">
        <v>258</v>
      </c>
      <c r="W42" s="141" t="s">
        <v>170</v>
      </c>
      <c r="X42" s="142">
        <f>Q19</f>
        <v>0</v>
      </c>
      <c r="Y42" s="145">
        <f>4-X42</f>
        <v>4</v>
      </c>
      <c r="Z42" s="609">
        <f>X42/4</f>
        <v>0</v>
      </c>
    </row>
    <row r="43" spans="1:26" ht="64.5" customHeight="1" thickBot="1" x14ac:dyDescent="0.25">
      <c r="A43" s="31"/>
      <c r="B43" s="31"/>
      <c r="C43" s="31"/>
      <c r="D43" s="31"/>
      <c r="E43" s="31"/>
      <c r="F43" s="31"/>
      <c r="G43" s="135"/>
      <c r="H43" s="31"/>
      <c r="I43" s="31"/>
      <c r="J43" s="31"/>
      <c r="K43" s="31"/>
      <c r="L43" s="31"/>
      <c r="M43" s="31"/>
      <c r="N43" s="31"/>
      <c r="O43" s="31"/>
      <c r="P43" s="31"/>
      <c r="Q43" s="31"/>
      <c r="R43" s="31"/>
      <c r="S43" s="759"/>
      <c r="T43" s="681"/>
      <c r="U43" s="671">
        <v>9</v>
      </c>
      <c r="V43" s="219" t="s">
        <v>259</v>
      </c>
      <c r="W43" s="141" t="s">
        <v>173</v>
      </c>
      <c r="X43" s="142">
        <f>Q23</f>
        <v>0</v>
      </c>
      <c r="Y43" s="142">
        <f>6-X43</f>
        <v>6</v>
      </c>
      <c r="Z43" s="609">
        <f>X43/6</f>
        <v>0</v>
      </c>
    </row>
    <row r="44" spans="1:26" ht="69" customHeight="1" thickBot="1" x14ac:dyDescent="0.25">
      <c r="A44" s="31"/>
      <c r="B44" s="31"/>
      <c r="C44" s="31"/>
      <c r="D44" s="31"/>
      <c r="E44" s="31"/>
      <c r="F44" s="31"/>
      <c r="G44" s="135"/>
      <c r="H44" s="31"/>
      <c r="I44" s="31"/>
      <c r="J44" s="31"/>
      <c r="K44" s="31"/>
      <c r="L44" s="31"/>
      <c r="M44" s="31"/>
      <c r="N44" s="31"/>
      <c r="O44" s="31"/>
      <c r="P44" s="31"/>
      <c r="Q44" s="31"/>
      <c r="R44" s="31"/>
      <c r="S44" s="758">
        <f>SUM(X44:X45)/((SUM(X44:X45))+(SUM(Y44:Y45)))</f>
        <v>0</v>
      </c>
      <c r="T44" s="760" t="s">
        <v>253</v>
      </c>
      <c r="U44" s="671">
        <v>10</v>
      </c>
      <c r="V44" s="573" t="s">
        <v>260</v>
      </c>
      <c r="W44" s="137" t="s">
        <v>171</v>
      </c>
      <c r="X44" s="139">
        <f>Q29</f>
        <v>0</v>
      </c>
      <c r="Y44" s="139">
        <f>3-X44</f>
        <v>3</v>
      </c>
      <c r="Z44" s="609">
        <f>X44/3</f>
        <v>0</v>
      </c>
    </row>
    <row r="45" spans="1:26" ht="50" customHeight="1" thickBot="1" x14ac:dyDescent="0.25">
      <c r="A45" s="31"/>
      <c r="B45" s="31"/>
      <c r="C45" s="31"/>
      <c r="D45" s="31"/>
      <c r="E45" s="31"/>
      <c r="F45" s="31"/>
      <c r="G45" s="135"/>
      <c r="H45" s="31"/>
      <c r="I45" s="31"/>
      <c r="J45" s="31"/>
      <c r="K45" s="31"/>
      <c r="L45" s="31"/>
      <c r="M45" s="31"/>
      <c r="N45" s="31"/>
      <c r="O45" s="31"/>
      <c r="P45" s="31"/>
      <c r="Q45" s="31"/>
      <c r="R45" s="31"/>
      <c r="S45" s="759"/>
      <c r="T45" s="761"/>
      <c r="U45" s="671">
        <v>11</v>
      </c>
      <c r="V45" s="572" t="s">
        <v>261</v>
      </c>
      <c r="W45" s="144" t="s">
        <v>172</v>
      </c>
      <c r="X45" s="145">
        <f>Q32</f>
        <v>0</v>
      </c>
      <c r="Y45" s="145">
        <f>1-X45</f>
        <v>1</v>
      </c>
      <c r="Z45" s="609">
        <f>X45/1</f>
        <v>0</v>
      </c>
    </row>
    <row r="46" spans="1:26" ht="17" thickBot="1" x14ac:dyDescent="0.25">
      <c r="A46" s="31"/>
      <c r="B46" s="31"/>
      <c r="C46" s="31"/>
      <c r="D46" s="31"/>
      <c r="E46" s="31"/>
      <c r="F46" s="31"/>
      <c r="G46" s="135"/>
      <c r="H46" s="31"/>
      <c r="I46" s="31"/>
      <c r="J46" s="31"/>
      <c r="K46" s="31"/>
      <c r="L46" s="31"/>
      <c r="M46" s="31"/>
      <c r="N46" s="31"/>
      <c r="O46" s="31"/>
      <c r="P46" s="31"/>
      <c r="Q46" s="31"/>
      <c r="R46" s="31"/>
      <c r="S46" s="34">
        <f>X46/(X46+Y46)</f>
        <v>0</v>
      </c>
      <c r="T46" s="455" t="s">
        <v>142</v>
      </c>
      <c r="U46" s="151"/>
      <c r="V46" s="151"/>
      <c r="W46" s="151"/>
      <c r="X46" s="152">
        <f>SUM(X35:X45)</f>
        <v>0</v>
      </c>
      <c r="Y46" s="152">
        <f>SUM(Y35:Y45)</f>
        <v>30</v>
      </c>
      <c r="Z46" s="153"/>
    </row>
    <row r="47" spans="1:26" x14ac:dyDescent="0.2"/>
    <row r="48" spans="1:26" x14ac:dyDescent="0.2"/>
    <row r="49" x14ac:dyDescent="0.2"/>
    <row r="50" x14ac:dyDescent="0.2"/>
    <row r="51" x14ac:dyDescent="0.2"/>
    <row r="52" x14ac:dyDescent="0.2"/>
    <row r="53" x14ac:dyDescent="0.2"/>
    <row r="54" x14ac:dyDescent="0.2"/>
    <row r="55" x14ac:dyDescent="0.2"/>
    <row r="56" x14ac:dyDescent="0.2"/>
    <row r="57" x14ac:dyDescent="0.2"/>
  </sheetData>
  <sheetProtection selectLockedCells="1"/>
  <mergeCells count="50">
    <mergeCell ref="T44:T45"/>
    <mergeCell ref="S35:S40"/>
    <mergeCell ref="T35:T40"/>
    <mergeCell ref="S41:S43"/>
    <mergeCell ref="T41:T43"/>
    <mergeCell ref="D18:D28"/>
    <mergeCell ref="L23:L26"/>
    <mergeCell ref="L29:L31"/>
    <mergeCell ref="Q23:Q28"/>
    <mergeCell ref="S44:S45"/>
    <mergeCell ref="L7:L9"/>
    <mergeCell ref="Q7:Q9"/>
    <mergeCell ref="Q10:Q11"/>
    <mergeCell ref="Q12:Q14"/>
    <mergeCell ref="F19:F22"/>
    <mergeCell ref="Q19:Q22"/>
    <mergeCell ref="Q15:Q17"/>
    <mergeCell ref="L15:L17"/>
    <mergeCell ref="A3:A32"/>
    <mergeCell ref="B3:B17"/>
    <mergeCell ref="B18:B28"/>
    <mergeCell ref="B29:B32"/>
    <mergeCell ref="F29:F31"/>
    <mergeCell ref="F23:F28"/>
    <mergeCell ref="E4:E6"/>
    <mergeCell ref="E7:E9"/>
    <mergeCell ref="E10:E11"/>
    <mergeCell ref="E12:E14"/>
    <mergeCell ref="E15:E17"/>
    <mergeCell ref="E23:E28"/>
    <mergeCell ref="E29:E31"/>
    <mergeCell ref="C29:C32"/>
    <mergeCell ref="E19:E22"/>
    <mergeCell ref="D29:D32"/>
    <mergeCell ref="Q29:Q31"/>
    <mergeCell ref="C1:L1"/>
    <mergeCell ref="L19:L22"/>
    <mergeCell ref="F10:F11"/>
    <mergeCell ref="C3:C17"/>
    <mergeCell ref="F7:F9"/>
    <mergeCell ref="F12:F14"/>
    <mergeCell ref="F15:F17"/>
    <mergeCell ref="D3:D17"/>
    <mergeCell ref="L4:L6"/>
    <mergeCell ref="L12:L14"/>
    <mergeCell ref="C18:C28"/>
    <mergeCell ref="L27:L28"/>
    <mergeCell ref="Q4:Q6"/>
    <mergeCell ref="F4:F6"/>
    <mergeCell ref="L10:L11"/>
  </mergeCells>
  <conditionalFormatting sqref="S35">
    <cfRule type="cellIs" dxfId="95" priority="36" operator="greaterThan">
      <formula>0.8999</formula>
    </cfRule>
    <cfRule type="cellIs" dxfId="94" priority="37" operator="between">
      <formula>0.7</formula>
      <formula>0.8999</formula>
    </cfRule>
    <cfRule type="cellIs" dxfId="93" priority="38" operator="between">
      <formula>0.5</formula>
      <formula>0.6999</formula>
    </cfRule>
    <cfRule type="cellIs" dxfId="92" priority="39" operator="between">
      <formula>0.3</formula>
      <formula>0.4999</formula>
    </cfRule>
    <cfRule type="cellIs" dxfId="91" priority="40" stopIfTrue="1" operator="between">
      <formula>0</formula>
      <formula>0.2999</formula>
    </cfRule>
  </conditionalFormatting>
  <conditionalFormatting sqref="S41">
    <cfRule type="cellIs" dxfId="90" priority="31" operator="greaterThan">
      <formula>0.8999</formula>
    </cfRule>
    <cfRule type="cellIs" dxfId="89" priority="32" operator="between">
      <formula>0.7</formula>
      <formula>0.8999</formula>
    </cfRule>
    <cfRule type="cellIs" dxfId="88" priority="33" operator="between">
      <formula>0.5</formula>
      <formula>0.6999</formula>
    </cfRule>
    <cfRule type="cellIs" dxfId="87" priority="34" operator="between">
      <formula>0.3</formula>
      <formula>0.4999</formula>
    </cfRule>
    <cfRule type="cellIs" dxfId="86" priority="35" operator="between">
      <formula>0</formula>
      <formula>0.2999</formula>
    </cfRule>
  </conditionalFormatting>
  <conditionalFormatting sqref="S44">
    <cfRule type="cellIs" dxfId="85" priority="26" operator="greaterThan">
      <formula>0.8999</formula>
    </cfRule>
    <cfRule type="cellIs" dxfId="84" priority="27" operator="between">
      <formula>0.7</formula>
      <formula>0.8999</formula>
    </cfRule>
    <cfRule type="cellIs" dxfId="83" priority="28" operator="between">
      <formula>0.5</formula>
      <formula>0.6999</formula>
    </cfRule>
    <cfRule type="cellIs" dxfId="82" priority="29" operator="between">
      <formula>0.3</formula>
      <formula>0.4999</formula>
    </cfRule>
    <cfRule type="cellIs" dxfId="81" priority="30" operator="between">
      <formula>0</formula>
      <formula>0.2999</formula>
    </cfRule>
  </conditionalFormatting>
  <conditionalFormatting sqref="S46">
    <cfRule type="cellIs" dxfId="80" priority="21" operator="greaterThan">
      <formula>0.8999</formula>
    </cfRule>
    <cfRule type="cellIs" dxfId="79" priority="22" operator="between">
      <formula>0.7</formula>
      <formula>0.8999</formula>
    </cfRule>
    <cfRule type="cellIs" dxfId="78" priority="23" operator="between">
      <formula>0.5</formula>
      <formula>0.6999</formula>
    </cfRule>
    <cfRule type="cellIs" dxfId="77" priority="24" operator="between">
      <formula>0.3</formula>
      <formula>0.4999</formula>
    </cfRule>
    <cfRule type="cellIs" dxfId="76" priority="25" operator="between">
      <formula>0</formula>
      <formula>0.2999</formula>
    </cfRule>
  </conditionalFormatting>
  <conditionalFormatting sqref="Z35:Z40">
    <cfRule type="cellIs" dxfId="75" priority="15" stopIfTrue="1" operator="between">
      <formula>0</formula>
      <formula>0.2999</formula>
    </cfRule>
  </conditionalFormatting>
  <conditionalFormatting sqref="Z35:Z45">
    <cfRule type="cellIs" dxfId="74" priority="1" operator="greaterThan">
      <formula>0.8999</formula>
    </cfRule>
    <cfRule type="cellIs" dxfId="73" priority="2" operator="between">
      <formula>0.7</formula>
      <formula>0.8999</formula>
    </cfRule>
    <cfRule type="cellIs" dxfId="72" priority="3" operator="between">
      <formula>0.5</formula>
      <formula>0.6999</formula>
    </cfRule>
    <cfRule type="cellIs" dxfId="71" priority="4" operator="between">
      <formula>0.3</formula>
      <formula>0.4999</formula>
    </cfRule>
  </conditionalFormatting>
  <conditionalFormatting sqref="Z41:Z45">
    <cfRule type="cellIs" dxfId="70" priority="5" operator="between">
      <formula>0</formula>
      <formula>0.2999</formula>
    </cfRule>
  </conditionalFormatting>
  <dataValidations count="1">
    <dataValidation type="list" allowBlank="1" showInputMessage="1" showErrorMessage="1" sqref="M3:M32 K3:K32" xr:uid="{52E0E318-4046-4D63-8F4E-57D56E63FAD2}">
      <formula1>"YA, TIDAK"</formula1>
    </dataValidation>
  </dataValidations>
  <pageMargins left="0.7" right="0.7" top="0.75" bottom="0.75" header="0.3" footer="0.3"/>
  <pageSetup orientation="portrait" horizontalDpi="300" verticalDpi="300"/>
  <ignoredErrors>
    <ignoredError sqref="W35 W41 W45" numberStoredAsText="1"/>
    <ignoredError sqref="G4:G18 G19:G32 H2 F2 C2:D2 K2" unlockedFormula="1"/>
    <ignoredError sqref="Y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EE9-DDFC-B54F-B066-1EFB29309462}">
  <dimension ref="A1:Z36"/>
  <sheetViews>
    <sheetView topLeftCell="P26" zoomScaleNormal="100" workbookViewId="0">
      <selection activeCell="Y25" sqref="Y25"/>
    </sheetView>
  </sheetViews>
  <sheetFormatPr baseColWidth="10" defaultColWidth="9.1640625" defaultRowHeight="15" x14ac:dyDescent="0.2"/>
  <cols>
    <col min="1" max="2" width="26.5" style="54" hidden="1" customWidth="1"/>
    <col min="3" max="3" width="25.6640625" style="207" customWidth="1"/>
    <col min="4" max="4" width="38.1640625" style="31" customWidth="1"/>
    <col min="5" max="5" width="4.1640625" style="31" bestFit="1" customWidth="1"/>
    <col min="6" max="6" width="38.5" style="31" customWidth="1"/>
    <col min="7" max="7" width="4.5" style="31" customWidth="1"/>
    <col min="8" max="8" width="100.83203125" style="54" customWidth="1"/>
    <col min="9" max="9" width="24.1640625" style="54" hidden="1" customWidth="1"/>
    <col min="10" max="10" width="16.83203125" style="31" hidden="1" customWidth="1"/>
    <col min="11" max="11" width="20.83203125" style="31" customWidth="1"/>
    <col min="12" max="12" width="53.1640625" style="31" hidden="1" customWidth="1"/>
    <col min="13" max="13" width="28" style="31" customWidth="1"/>
    <col min="14" max="14" width="25" style="31" hidden="1" customWidth="1"/>
    <col min="15" max="15" width="38.1640625" style="31" customWidth="1"/>
    <col min="16" max="16" width="51" style="31" customWidth="1"/>
    <col min="17" max="17" width="23.5" style="31" customWidth="1"/>
    <col min="18" max="18" width="51.1640625" style="31" customWidth="1"/>
    <col min="19" max="19" width="12.5" style="31" customWidth="1"/>
    <col min="20" max="20" width="18.5" style="31" customWidth="1"/>
    <col min="21" max="21" width="2.83203125" style="31" bestFit="1" customWidth="1"/>
    <col min="22" max="22" width="27.83203125" style="31" customWidth="1"/>
    <col min="23" max="23" width="8.5" style="31" bestFit="1" customWidth="1"/>
    <col min="24" max="24" width="6.33203125" style="31" customWidth="1"/>
    <col min="25" max="25" width="9.33203125" style="31" customWidth="1"/>
    <col min="26" max="26" width="8.83203125" style="31" customWidth="1"/>
    <col min="27" max="16384" width="9.1640625" style="31"/>
  </cols>
  <sheetData>
    <row r="1" spans="1:18" ht="25" thickBot="1" x14ac:dyDescent="0.3">
      <c r="C1" s="782" t="s">
        <v>316</v>
      </c>
      <c r="D1" s="783"/>
      <c r="E1" s="783"/>
      <c r="F1" s="783"/>
      <c r="G1" s="783"/>
      <c r="H1" s="783"/>
      <c r="I1" s="424"/>
      <c r="J1" s="424"/>
      <c r="K1" s="425"/>
      <c r="L1" s="424"/>
      <c r="M1" s="424"/>
      <c r="N1" s="36"/>
      <c r="O1" s="156" t="s">
        <v>203</v>
      </c>
      <c r="P1" s="37"/>
      <c r="Q1" s="38">
        <f>Q27</f>
        <v>0</v>
      </c>
      <c r="R1" s="39" t="str">
        <f>CONCATENATE("out of ",H27," points")</f>
        <v>out of 24 points</v>
      </c>
    </row>
    <row r="2" spans="1:18" ht="135" thickBot="1" x14ac:dyDescent="0.25">
      <c r="A2" s="40" t="s">
        <v>0</v>
      </c>
      <c r="B2" s="41" t="e">
        <f>#REF!</f>
        <v>#REF!</v>
      </c>
      <c r="C2" s="426" t="str">
        <f>'C1 - Perencanaan'!C2</f>
        <v>Sub-Komponen</v>
      </c>
      <c r="D2" s="166" t="str">
        <f>'C1 - Perencanaan'!D2</f>
        <v>Deskripsi Sub-Komponen</v>
      </c>
      <c r="E2" s="427" t="s">
        <v>190</v>
      </c>
      <c r="F2" s="166" t="str">
        <f>'C1 - Perencanaan'!F2</f>
        <v>Kriteria</v>
      </c>
      <c r="G2" s="163" t="str">
        <f>'C1 - Perencanaan'!G2</f>
        <v>Nomor Pertanyaan</v>
      </c>
      <c r="H2" s="166" t="str">
        <f>'C1 - Perencanaan'!H2</f>
        <v xml:space="preserve">Pertanyaan Kriteria Penilaian SCIL CCBO </v>
      </c>
      <c r="I2" s="428" t="str">
        <f>'C1 - Perencanaan'!I2</f>
        <v>Total Possible Points Per Question             1= Yes   0=No</v>
      </c>
      <c r="J2" s="429" t="str">
        <f>'C1 - Perencanaan'!J2</f>
        <v>Total Possible Points for each Criteria                 1= Yes   0=No</v>
      </c>
      <c r="K2" s="166" t="str">
        <f>'C1 - Perencanaan'!K2</f>
        <v>Respons Awal – Tandai jika Anda berpikir jawaban dari pertanyaan ini adalah "Ya"</v>
      </c>
      <c r="L2" s="166" t="str">
        <f>'C1 - Perencanaan'!L2</f>
        <v>Evidence for Criterion Questions are Often Found in These Documents</v>
      </c>
      <c r="M2" s="166" t="str">
        <f>'C1 - Perencanaan'!M2</f>
        <v>Memiliki Bukti – Tandai jika Anda memiliki bukti untuk menunjukkan bahwa jawaban tersebut adalah "Ya"</v>
      </c>
      <c r="N2" s="166" t="str">
        <f>'C1 - Perencanaan'!N2</f>
        <v>Score for each Sub-Criteria  Items                           1= Ya   0=Tidak</v>
      </c>
      <c r="O2" s="166" t="str">
        <f>'C1 - Perencanaan'!O2</f>
        <v>Nama dokumen yang disediakan sebagai bukti untuk pertanyaan kriteria yang dijawab dengan "Ya"</v>
      </c>
      <c r="P2" s="430" t="str">
        <f>'C1 - Perencanaan'!P2</f>
        <v xml:space="preserve"> Link URL ke dokumen bukti </v>
      </c>
      <c r="Q2" s="430" t="str">
        <f>'C1 - Perencanaan'!Q2</f>
        <v>Skor Ringkasan untuk setiap Kriteria (# Jawaban Ya)</v>
      </c>
      <c r="R2" s="430" t="str">
        <f>'C1 - Perencanaan'!R2</f>
        <v>Catatan (Isu, Komentar, Klarifikasi, di mana dalam dokumen bukti dapat ditemukan, dll.)</v>
      </c>
    </row>
    <row r="3" spans="1:18" ht="48" x14ac:dyDescent="0.2">
      <c r="A3" s="712" t="s">
        <v>11</v>
      </c>
      <c r="B3" s="713">
        <v>1</v>
      </c>
      <c r="C3" s="787" t="s">
        <v>317</v>
      </c>
      <c r="D3" s="779" t="s">
        <v>487</v>
      </c>
      <c r="E3" s="776">
        <v>1</v>
      </c>
      <c r="F3" s="779" t="s">
        <v>321</v>
      </c>
      <c r="G3" s="262">
        <v>1</v>
      </c>
      <c r="H3" s="355" t="s">
        <v>292</v>
      </c>
      <c r="I3" s="379">
        <v>1</v>
      </c>
      <c r="J3" s="261">
        <f>SUM(I3:I5)</f>
        <v>2</v>
      </c>
      <c r="K3" s="540"/>
      <c r="L3" s="691"/>
      <c r="M3" s="377"/>
      <c r="N3" s="189" t="str">
        <f>IF(M3="","",IF(M3="YA",1,0))</f>
        <v/>
      </c>
      <c r="O3" s="431"/>
      <c r="P3" s="432"/>
      <c r="Q3" s="719">
        <f>SUM(N3:N5)</f>
        <v>0</v>
      </c>
      <c r="R3" s="433"/>
    </row>
    <row r="4" spans="1:18" ht="32" x14ac:dyDescent="0.2">
      <c r="A4" s="712"/>
      <c r="B4" s="713"/>
      <c r="C4" s="788"/>
      <c r="D4" s="780"/>
      <c r="E4" s="777"/>
      <c r="F4" s="780"/>
      <c r="G4" s="205">
        <f t="shared" ref="G4:G26" si="0">G3+1</f>
        <v>2</v>
      </c>
      <c r="H4" s="434" t="s">
        <v>293</v>
      </c>
      <c r="I4" s="435"/>
      <c r="J4" s="269"/>
      <c r="K4" s="544"/>
      <c r="L4" s="693"/>
      <c r="M4" s="170"/>
      <c r="N4" s="196" t="str">
        <f t="shared" ref="N4:N26" si="1">IF(M4="","",IF(M4="YA",1,0))</f>
        <v/>
      </c>
      <c r="O4" s="436"/>
      <c r="P4" s="437"/>
      <c r="Q4" s="754"/>
      <c r="R4" s="438"/>
    </row>
    <row r="5" spans="1:18" ht="49" thickBot="1" x14ac:dyDescent="0.25">
      <c r="A5" s="712"/>
      <c r="B5" s="713"/>
      <c r="C5" s="788"/>
      <c r="D5" s="780"/>
      <c r="E5" s="778"/>
      <c r="F5" s="780"/>
      <c r="G5" s="255">
        <f t="shared" si="0"/>
        <v>3</v>
      </c>
      <c r="H5" s="252" t="s">
        <v>294</v>
      </c>
      <c r="I5" s="360">
        <v>1</v>
      </c>
      <c r="J5" s="254"/>
      <c r="K5" s="545"/>
      <c r="L5" s="692"/>
      <c r="M5" s="174"/>
      <c r="N5" s="196" t="str">
        <f t="shared" si="1"/>
        <v/>
      </c>
      <c r="O5" s="439"/>
      <c r="P5" s="440"/>
      <c r="Q5" s="767"/>
      <c r="R5" s="436"/>
    </row>
    <row r="6" spans="1:18" ht="33" thickBot="1" x14ac:dyDescent="0.25">
      <c r="A6" s="712"/>
      <c r="B6" s="713">
        <v>2</v>
      </c>
      <c r="C6" s="787" t="s">
        <v>318</v>
      </c>
      <c r="D6" s="779" t="s">
        <v>488</v>
      </c>
      <c r="E6" s="784">
        <v>2</v>
      </c>
      <c r="F6" s="776" t="s">
        <v>322</v>
      </c>
      <c r="G6" s="177">
        <f t="shared" si="0"/>
        <v>4</v>
      </c>
      <c r="H6" s="441" t="s">
        <v>295</v>
      </c>
      <c r="I6" s="442">
        <v>1</v>
      </c>
      <c r="J6" s="443">
        <f>SUM(I6:I6)</f>
        <v>1</v>
      </c>
      <c r="K6" s="543"/>
      <c r="L6" s="769"/>
      <c r="M6" s="177"/>
      <c r="N6" s="196" t="str">
        <f t="shared" si="1"/>
        <v/>
      </c>
      <c r="O6" s="431"/>
      <c r="P6" s="444"/>
      <c r="Q6" s="772">
        <f>SUM(N6:N9)</f>
        <v>0</v>
      </c>
      <c r="R6" s="445"/>
    </row>
    <row r="7" spans="1:18" ht="32" x14ac:dyDescent="0.2">
      <c r="A7" s="712"/>
      <c r="B7" s="713"/>
      <c r="C7" s="788"/>
      <c r="D7" s="780"/>
      <c r="E7" s="785"/>
      <c r="F7" s="777"/>
      <c r="G7" s="170">
        <f t="shared" si="0"/>
        <v>5</v>
      </c>
      <c r="H7" s="382" t="s">
        <v>296</v>
      </c>
      <c r="I7" s="356">
        <v>1</v>
      </c>
      <c r="J7" s="446">
        <f>SUM(I7:I9)</f>
        <v>3</v>
      </c>
      <c r="K7" s="544"/>
      <c r="L7" s="770"/>
      <c r="M7" s="170"/>
      <c r="N7" s="196" t="str">
        <f t="shared" si="1"/>
        <v/>
      </c>
      <c r="O7" s="436"/>
      <c r="P7" s="298"/>
      <c r="Q7" s="773"/>
      <c r="R7" s="436"/>
    </row>
    <row r="8" spans="1:18" ht="32" x14ac:dyDescent="0.2">
      <c r="A8" s="712"/>
      <c r="B8" s="713"/>
      <c r="C8" s="788"/>
      <c r="D8" s="780"/>
      <c r="E8" s="785"/>
      <c r="F8" s="777"/>
      <c r="G8" s="170">
        <f t="shared" si="0"/>
        <v>6</v>
      </c>
      <c r="H8" s="541" t="s">
        <v>297</v>
      </c>
      <c r="I8" s="376">
        <v>1</v>
      </c>
      <c r="J8" s="299"/>
      <c r="K8" s="544"/>
      <c r="L8" s="770"/>
      <c r="M8" s="170"/>
      <c r="N8" s="196" t="str">
        <f t="shared" si="1"/>
        <v/>
      </c>
      <c r="O8" s="436"/>
      <c r="P8" s="298"/>
      <c r="Q8" s="773"/>
      <c r="R8" s="436"/>
    </row>
    <row r="9" spans="1:18" ht="33" thickBot="1" x14ac:dyDescent="0.25">
      <c r="A9" s="712"/>
      <c r="B9" s="713"/>
      <c r="C9" s="788"/>
      <c r="D9" s="780"/>
      <c r="E9" s="786"/>
      <c r="F9" s="778"/>
      <c r="G9" s="174">
        <f t="shared" si="0"/>
        <v>7</v>
      </c>
      <c r="H9" s="447" t="s">
        <v>298</v>
      </c>
      <c r="I9" s="448">
        <v>1</v>
      </c>
      <c r="J9" s="311"/>
      <c r="K9" s="545"/>
      <c r="L9" s="771"/>
      <c r="M9" s="174"/>
      <c r="N9" s="196" t="str">
        <f t="shared" si="1"/>
        <v/>
      </c>
      <c r="O9" s="439"/>
      <c r="P9" s="313"/>
      <c r="Q9" s="774"/>
      <c r="R9" s="449"/>
    </row>
    <row r="10" spans="1:18" ht="32" x14ac:dyDescent="0.2">
      <c r="A10" s="712"/>
      <c r="B10" s="713"/>
      <c r="C10" s="679" t="s">
        <v>319</v>
      </c>
      <c r="D10" s="776" t="s">
        <v>320</v>
      </c>
      <c r="E10" s="776">
        <v>3</v>
      </c>
      <c r="F10" s="776" t="s">
        <v>323</v>
      </c>
      <c r="G10" s="237">
        <f t="shared" si="0"/>
        <v>8</v>
      </c>
      <c r="H10" s="450" t="s">
        <v>299</v>
      </c>
      <c r="I10" s="356">
        <v>1</v>
      </c>
      <c r="J10" s="239"/>
      <c r="K10" s="543"/>
      <c r="L10" s="691"/>
      <c r="M10" s="177"/>
      <c r="N10" s="196" t="str">
        <f t="shared" si="1"/>
        <v/>
      </c>
      <c r="O10" s="431"/>
      <c r="P10" s="440"/>
      <c r="Q10" s="720">
        <f>SUM(N10:N12)</f>
        <v>0</v>
      </c>
      <c r="R10" s="436"/>
    </row>
    <row r="11" spans="1:18" ht="19" x14ac:dyDescent="0.2">
      <c r="A11" s="712"/>
      <c r="B11" s="713"/>
      <c r="C11" s="681"/>
      <c r="D11" s="777"/>
      <c r="E11" s="777"/>
      <c r="F11" s="777"/>
      <c r="G11" s="244">
        <f t="shared" si="0"/>
        <v>9</v>
      </c>
      <c r="H11" s="265" t="s">
        <v>300</v>
      </c>
      <c r="I11" s="376">
        <v>1</v>
      </c>
      <c r="J11" s="195"/>
      <c r="K11" s="544"/>
      <c r="L11" s="693"/>
      <c r="M11" s="170"/>
      <c r="N11" s="196" t="str">
        <f t="shared" si="1"/>
        <v/>
      </c>
      <c r="O11" s="436"/>
      <c r="P11" s="440"/>
      <c r="Q11" s="767"/>
      <c r="R11" s="436"/>
    </row>
    <row r="12" spans="1:18" ht="20" thickBot="1" x14ac:dyDescent="0.25">
      <c r="A12" s="712"/>
      <c r="B12" s="713"/>
      <c r="C12" s="681"/>
      <c r="D12" s="777"/>
      <c r="E12" s="777"/>
      <c r="F12" s="778"/>
      <c r="G12" s="285">
        <f t="shared" si="0"/>
        <v>10</v>
      </c>
      <c r="H12" s="252" t="s">
        <v>301</v>
      </c>
      <c r="I12" s="360">
        <v>1</v>
      </c>
      <c r="J12" s="254"/>
      <c r="K12" s="545"/>
      <c r="L12" s="692"/>
      <c r="M12" s="174"/>
      <c r="N12" s="196" t="str">
        <f t="shared" si="1"/>
        <v/>
      </c>
      <c r="O12" s="439"/>
      <c r="P12" s="451"/>
      <c r="Q12" s="768"/>
      <c r="R12" s="449"/>
    </row>
    <row r="13" spans="1:18" ht="32" x14ac:dyDescent="0.2">
      <c r="A13" s="712"/>
      <c r="B13" s="713"/>
      <c r="C13" s="681"/>
      <c r="D13" s="777"/>
      <c r="E13" s="776">
        <v>4</v>
      </c>
      <c r="F13" s="780" t="s">
        <v>324</v>
      </c>
      <c r="G13" s="237">
        <f t="shared" si="0"/>
        <v>11</v>
      </c>
      <c r="H13" s="355" t="s">
        <v>302</v>
      </c>
      <c r="I13" s="379">
        <v>1</v>
      </c>
      <c r="J13" s="261">
        <f>SUM(I13:I15)</f>
        <v>3</v>
      </c>
      <c r="K13" s="543"/>
      <c r="L13" s="691"/>
      <c r="M13" s="177"/>
      <c r="N13" s="196" t="str">
        <f t="shared" si="1"/>
        <v/>
      </c>
      <c r="O13" s="431"/>
      <c r="P13" s="432"/>
      <c r="Q13" s="764">
        <f>SUM(N13:N17)</f>
        <v>0</v>
      </c>
      <c r="R13" s="433"/>
    </row>
    <row r="14" spans="1:18" ht="32" x14ac:dyDescent="0.2">
      <c r="A14" s="712"/>
      <c r="B14" s="713"/>
      <c r="C14" s="681"/>
      <c r="D14" s="777"/>
      <c r="E14" s="777"/>
      <c r="F14" s="780"/>
      <c r="G14" s="244">
        <f t="shared" si="0"/>
        <v>12</v>
      </c>
      <c r="H14" s="265" t="s">
        <v>303</v>
      </c>
      <c r="I14" s="376">
        <v>1</v>
      </c>
      <c r="J14" s="195"/>
      <c r="K14" s="544"/>
      <c r="L14" s="693"/>
      <c r="M14" s="170"/>
      <c r="N14" s="196" t="str">
        <f t="shared" si="1"/>
        <v/>
      </c>
      <c r="O14" s="436"/>
      <c r="P14" s="440"/>
      <c r="Q14" s="765"/>
      <c r="R14" s="436"/>
    </row>
    <row r="15" spans="1:18" ht="32" x14ac:dyDescent="0.2">
      <c r="A15" s="712"/>
      <c r="B15" s="713"/>
      <c r="C15" s="681"/>
      <c r="D15" s="777"/>
      <c r="E15" s="777"/>
      <c r="F15" s="780"/>
      <c r="G15" s="244">
        <f t="shared" si="0"/>
        <v>13</v>
      </c>
      <c r="H15" s="265" t="s">
        <v>304</v>
      </c>
      <c r="I15" s="376">
        <v>1</v>
      </c>
      <c r="J15" s="195"/>
      <c r="K15" s="544"/>
      <c r="L15" s="693"/>
      <c r="M15" s="170"/>
      <c r="N15" s="196" t="str">
        <f t="shared" si="1"/>
        <v/>
      </c>
      <c r="O15" s="436"/>
      <c r="P15" s="440"/>
      <c r="Q15" s="765"/>
      <c r="R15" s="436"/>
    </row>
    <row r="16" spans="1:18" ht="32" x14ac:dyDescent="0.2">
      <c r="A16" s="712"/>
      <c r="B16" s="713"/>
      <c r="C16" s="681"/>
      <c r="D16" s="777"/>
      <c r="E16" s="777"/>
      <c r="F16" s="780"/>
      <c r="G16" s="244">
        <f t="shared" si="0"/>
        <v>14</v>
      </c>
      <c r="H16" s="265" t="s">
        <v>305</v>
      </c>
      <c r="I16" s="376">
        <v>1</v>
      </c>
      <c r="J16" s="195"/>
      <c r="K16" s="544"/>
      <c r="L16" s="452"/>
      <c r="M16" s="170"/>
      <c r="N16" s="196" t="str">
        <f t="shared" si="1"/>
        <v/>
      </c>
      <c r="O16" s="436"/>
      <c r="P16" s="440"/>
      <c r="Q16" s="765"/>
      <c r="R16" s="436"/>
    </row>
    <row r="17" spans="1:26" ht="20" thickBot="1" x14ac:dyDescent="0.25">
      <c r="A17" s="712"/>
      <c r="B17" s="713"/>
      <c r="C17" s="681"/>
      <c r="D17" s="777"/>
      <c r="E17" s="778"/>
      <c r="F17" s="781"/>
      <c r="G17" s="173">
        <f t="shared" si="0"/>
        <v>15</v>
      </c>
      <c r="H17" s="252" t="s">
        <v>306</v>
      </c>
      <c r="I17" s="360">
        <v>1</v>
      </c>
      <c r="J17" s="254"/>
      <c r="K17" s="545"/>
      <c r="L17" s="372"/>
      <c r="M17" s="174"/>
      <c r="N17" s="196" t="str">
        <f t="shared" si="1"/>
        <v/>
      </c>
      <c r="O17" s="439"/>
      <c r="P17" s="451"/>
      <c r="Q17" s="766"/>
      <c r="R17" s="449"/>
    </row>
    <row r="18" spans="1:26" ht="32" x14ac:dyDescent="0.2">
      <c r="A18" s="712"/>
      <c r="B18" s="713"/>
      <c r="C18" s="681"/>
      <c r="D18" s="777"/>
      <c r="E18" s="776">
        <v>5</v>
      </c>
      <c r="F18" s="779" t="s">
        <v>325</v>
      </c>
      <c r="G18" s="237">
        <f t="shared" si="0"/>
        <v>16</v>
      </c>
      <c r="H18" s="355" t="s">
        <v>307</v>
      </c>
      <c r="I18" s="379">
        <v>1</v>
      </c>
      <c r="J18" s="261">
        <f>SUM(I18:I21)</f>
        <v>3</v>
      </c>
      <c r="K18" s="543"/>
      <c r="L18" s="691"/>
      <c r="M18" s="177"/>
      <c r="N18" s="196" t="str">
        <f t="shared" si="1"/>
        <v/>
      </c>
      <c r="O18" s="431"/>
      <c r="P18" s="432"/>
      <c r="Q18" s="719">
        <f>SUM(N18:N21)</f>
        <v>0</v>
      </c>
      <c r="R18" s="433"/>
    </row>
    <row r="19" spans="1:26" ht="32" x14ac:dyDescent="0.2">
      <c r="A19" s="712"/>
      <c r="B19" s="713"/>
      <c r="C19" s="681"/>
      <c r="D19" s="777"/>
      <c r="E19" s="777"/>
      <c r="F19" s="780"/>
      <c r="G19" s="237">
        <f t="shared" si="0"/>
        <v>17</v>
      </c>
      <c r="H19" s="450" t="s">
        <v>308</v>
      </c>
      <c r="I19" s="356"/>
      <c r="J19" s="239"/>
      <c r="K19" s="544"/>
      <c r="L19" s="693"/>
      <c r="M19" s="170"/>
      <c r="N19" s="196" t="str">
        <f t="shared" si="1"/>
        <v/>
      </c>
      <c r="O19" s="436"/>
      <c r="P19" s="437"/>
      <c r="Q19" s="754"/>
      <c r="R19" s="438"/>
    </row>
    <row r="20" spans="1:26" ht="32" x14ac:dyDescent="0.2">
      <c r="A20" s="712"/>
      <c r="B20" s="713"/>
      <c r="C20" s="681"/>
      <c r="D20" s="777"/>
      <c r="E20" s="777"/>
      <c r="F20" s="780"/>
      <c r="G20" s="244">
        <f t="shared" si="0"/>
        <v>18</v>
      </c>
      <c r="H20" s="265" t="s">
        <v>309</v>
      </c>
      <c r="I20" s="376">
        <v>1</v>
      </c>
      <c r="J20" s="195"/>
      <c r="K20" s="544"/>
      <c r="L20" s="693"/>
      <c r="M20" s="170"/>
      <c r="N20" s="196" t="str">
        <f t="shared" si="1"/>
        <v/>
      </c>
      <c r="O20" s="436"/>
      <c r="P20" s="440"/>
      <c r="Q20" s="767"/>
      <c r="R20" s="436"/>
    </row>
    <row r="21" spans="1:26" ht="33" thickBot="1" x14ac:dyDescent="0.25">
      <c r="A21" s="712"/>
      <c r="B21" s="713"/>
      <c r="C21" s="681"/>
      <c r="D21" s="777"/>
      <c r="E21" s="778"/>
      <c r="F21" s="781"/>
      <c r="G21" s="173">
        <f t="shared" si="0"/>
        <v>19</v>
      </c>
      <c r="H21" s="252" t="s">
        <v>310</v>
      </c>
      <c r="I21" s="360">
        <v>1</v>
      </c>
      <c r="J21" s="254"/>
      <c r="K21" s="545"/>
      <c r="L21" s="692"/>
      <c r="M21" s="174"/>
      <c r="N21" s="196" t="str">
        <f t="shared" si="1"/>
        <v/>
      </c>
      <c r="O21" s="439"/>
      <c r="P21" s="451"/>
      <c r="Q21" s="768"/>
      <c r="R21" s="449"/>
    </row>
    <row r="22" spans="1:26" ht="32" x14ac:dyDescent="0.2">
      <c r="A22" s="712"/>
      <c r="B22" s="713"/>
      <c r="C22" s="681"/>
      <c r="D22" s="777"/>
      <c r="E22" s="789">
        <v>6</v>
      </c>
      <c r="F22" s="779" t="s">
        <v>326</v>
      </c>
      <c r="G22" s="237">
        <f t="shared" si="0"/>
        <v>20</v>
      </c>
      <c r="H22" s="355" t="s">
        <v>311</v>
      </c>
      <c r="I22" s="379">
        <v>1</v>
      </c>
      <c r="J22" s="261">
        <f>SUM(I22:I25)</f>
        <v>4</v>
      </c>
      <c r="K22" s="543"/>
      <c r="L22" s="691"/>
      <c r="M22" s="177"/>
      <c r="N22" s="196" t="str">
        <f t="shared" si="1"/>
        <v/>
      </c>
      <c r="O22" s="431"/>
      <c r="P22" s="432"/>
      <c r="Q22" s="719">
        <f>SUM(N22:N25)</f>
        <v>0</v>
      </c>
      <c r="R22" s="433"/>
    </row>
    <row r="23" spans="1:26" ht="32" x14ac:dyDescent="0.2">
      <c r="A23" s="712"/>
      <c r="B23" s="713"/>
      <c r="C23" s="681"/>
      <c r="D23" s="777"/>
      <c r="E23" s="790"/>
      <c r="F23" s="780"/>
      <c r="G23" s="244">
        <f t="shared" si="0"/>
        <v>21</v>
      </c>
      <c r="H23" s="265" t="s">
        <v>312</v>
      </c>
      <c r="I23" s="376">
        <v>1</v>
      </c>
      <c r="J23" s="195"/>
      <c r="K23" s="544"/>
      <c r="L23" s="693"/>
      <c r="M23" s="170"/>
      <c r="N23" s="196" t="str">
        <f t="shared" si="1"/>
        <v/>
      </c>
      <c r="O23" s="436"/>
      <c r="P23" s="440"/>
      <c r="Q23" s="767"/>
      <c r="R23" s="436"/>
    </row>
    <row r="24" spans="1:26" ht="19" x14ac:dyDescent="0.2">
      <c r="A24" s="712"/>
      <c r="B24" s="713"/>
      <c r="C24" s="681"/>
      <c r="D24" s="777"/>
      <c r="E24" s="790"/>
      <c r="F24" s="780"/>
      <c r="G24" s="244">
        <f t="shared" si="0"/>
        <v>22</v>
      </c>
      <c r="H24" s="265" t="s">
        <v>313</v>
      </c>
      <c r="I24" s="376">
        <v>1</v>
      </c>
      <c r="J24" s="195"/>
      <c r="K24" s="544"/>
      <c r="L24" s="693"/>
      <c r="M24" s="170"/>
      <c r="N24" s="196" t="str">
        <f t="shared" si="1"/>
        <v/>
      </c>
      <c r="O24" s="436"/>
      <c r="P24" s="440"/>
      <c r="Q24" s="767"/>
      <c r="R24" s="436"/>
    </row>
    <row r="25" spans="1:26" ht="33" thickBot="1" x14ac:dyDescent="0.25">
      <c r="A25" s="712"/>
      <c r="B25" s="713"/>
      <c r="C25" s="681"/>
      <c r="D25" s="777"/>
      <c r="E25" s="790"/>
      <c r="F25" s="780"/>
      <c r="G25" s="255">
        <f t="shared" si="0"/>
        <v>23</v>
      </c>
      <c r="H25" s="252" t="s">
        <v>314</v>
      </c>
      <c r="I25" s="376">
        <v>1</v>
      </c>
      <c r="J25" s="195"/>
      <c r="K25" s="545"/>
      <c r="L25" s="692"/>
      <c r="M25" s="174"/>
      <c r="N25" s="196" t="str">
        <f t="shared" si="1"/>
        <v/>
      </c>
      <c r="O25" s="449"/>
      <c r="P25" s="451"/>
      <c r="Q25" s="768"/>
      <c r="R25" s="449"/>
    </row>
    <row r="26" spans="1:26" ht="49" thickBot="1" x14ac:dyDescent="0.25">
      <c r="A26" s="712"/>
      <c r="B26" s="713"/>
      <c r="C26" s="680"/>
      <c r="D26" s="778"/>
      <c r="E26" s="349">
        <v>7</v>
      </c>
      <c r="F26" s="349" t="s">
        <v>326</v>
      </c>
      <c r="G26" s="349">
        <f t="shared" si="0"/>
        <v>24</v>
      </c>
      <c r="H26" s="536" t="s">
        <v>315</v>
      </c>
      <c r="I26" s="379">
        <v>1</v>
      </c>
      <c r="J26" s="261">
        <f>SUM(I26:I26)</f>
        <v>1</v>
      </c>
      <c r="K26" s="453"/>
      <c r="L26" s="454"/>
      <c r="M26" s="349"/>
      <c r="N26" s="196" t="str">
        <f t="shared" si="1"/>
        <v/>
      </c>
      <c r="O26" s="455"/>
      <c r="P26" s="151"/>
      <c r="Q26" s="122">
        <f>SUM(N26:N26)</f>
        <v>0</v>
      </c>
      <c r="R26" s="455"/>
    </row>
    <row r="27" spans="1:26" ht="20" hidden="1" thickBot="1" x14ac:dyDescent="0.25">
      <c r="A27" s="198"/>
      <c r="B27" s="456">
        <f>COUNTA(B3:B26)</f>
        <v>2</v>
      </c>
      <c r="C27" s="457">
        <f>COUNTA(C3:C26)</f>
        <v>3</v>
      </c>
      <c r="D27" s="127"/>
      <c r="E27" s="458">
        <f>COUNTA(E3:E26)</f>
        <v>7</v>
      </c>
      <c r="F27" s="396">
        <f>COUNTA(F3:F26)</f>
        <v>7</v>
      </c>
      <c r="G27" s="458"/>
      <c r="H27" s="459">
        <f>COUNTA(H3:H26)</f>
        <v>24</v>
      </c>
      <c r="I27" s="460">
        <f>SUM(I3:I26)</f>
        <v>22</v>
      </c>
      <c r="J27" s="461">
        <f>SUM(J3:J26)</f>
        <v>17</v>
      </c>
      <c r="K27" s="462"/>
      <c r="L27" s="133"/>
      <c r="M27" s="462"/>
      <c r="N27" s="386" t="str">
        <f>IF(M27="","",IF(M27="YES",1,0))</f>
        <v/>
      </c>
      <c r="O27" s="463"/>
      <c r="P27" s="463"/>
      <c r="Q27" s="463">
        <f>SUM(Q3:Q26)</f>
        <v>0</v>
      </c>
      <c r="R27" s="127"/>
    </row>
    <row r="28" spans="1:26" ht="33" thickBot="1" x14ac:dyDescent="0.25">
      <c r="S28" s="210" t="s">
        <v>474</v>
      </c>
      <c r="T28" s="211" t="s">
        <v>192</v>
      </c>
      <c r="U28" s="574"/>
      <c r="V28" s="212" t="s">
        <v>195</v>
      </c>
      <c r="W28" s="212" t="s">
        <v>475</v>
      </c>
      <c r="X28" s="212" t="s">
        <v>477</v>
      </c>
      <c r="Y28" s="212" t="s">
        <v>478</v>
      </c>
      <c r="Z28" s="213" t="s">
        <v>476</v>
      </c>
    </row>
    <row r="29" spans="1:26" ht="65" thickBot="1" x14ac:dyDescent="0.25">
      <c r="S29" s="34">
        <f>SUM(X29)/((SUM(X29))+(SUM(Y29)))</f>
        <v>0</v>
      </c>
      <c r="T29" s="577" t="s">
        <v>317</v>
      </c>
      <c r="U29" s="393">
        <v>1</v>
      </c>
      <c r="V29" s="578" t="s">
        <v>321</v>
      </c>
      <c r="W29" s="229" t="s">
        <v>146</v>
      </c>
      <c r="X29" s="226">
        <f>Q3</f>
        <v>0</v>
      </c>
      <c r="Y29" s="226">
        <f>3-X29</f>
        <v>3</v>
      </c>
      <c r="Z29" s="34">
        <f>X29/3</f>
        <v>0</v>
      </c>
    </row>
    <row r="30" spans="1:26" ht="81" customHeight="1" thickBot="1" x14ac:dyDescent="0.25">
      <c r="S30" s="34">
        <f>SUM(X30)/((SUM(X30))+(SUM(Y30)))</f>
        <v>0</v>
      </c>
      <c r="T30" s="577" t="s">
        <v>318</v>
      </c>
      <c r="U30" s="393">
        <v>2</v>
      </c>
      <c r="V30" s="578" t="s">
        <v>322</v>
      </c>
      <c r="W30" s="229" t="s">
        <v>147</v>
      </c>
      <c r="X30" s="226">
        <f>Q6</f>
        <v>0</v>
      </c>
      <c r="Y30" s="226">
        <f>4-X30</f>
        <v>4</v>
      </c>
      <c r="Z30" s="34">
        <f>X30/4</f>
        <v>0</v>
      </c>
    </row>
    <row r="31" spans="1:26" ht="66" customHeight="1" thickBot="1" x14ac:dyDescent="0.25">
      <c r="S31" s="775">
        <f>SUM(X31:X35)/((SUM(X31:X35))+(SUM(Y31:Y35)))</f>
        <v>0</v>
      </c>
      <c r="T31" s="763" t="s">
        <v>319</v>
      </c>
      <c r="U31" s="278">
        <v>3</v>
      </c>
      <c r="V31" s="215" t="s">
        <v>323</v>
      </c>
      <c r="W31" s="216" t="s">
        <v>148</v>
      </c>
      <c r="X31" s="217">
        <f>Q10</f>
        <v>0</v>
      </c>
      <c r="Y31" s="217">
        <f>3-X31</f>
        <v>3</v>
      </c>
      <c r="Z31" s="34">
        <f>X31/3</f>
        <v>0</v>
      </c>
    </row>
    <row r="32" spans="1:26" ht="71.5" customHeight="1" thickBot="1" x14ac:dyDescent="0.25">
      <c r="S32" s="775"/>
      <c r="T32" s="763"/>
      <c r="U32" s="278">
        <v>4</v>
      </c>
      <c r="V32" s="219" t="s">
        <v>324</v>
      </c>
      <c r="W32" s="141" t="s">
        <v>149</v>
      </c>
      <c r="X32" s="142">
        <f>Q13</f>
        <v>0</v>
      </c>
      <c r="Y32" s="142">
        <f>5-X32</f>
        <v>5</v>
      </c>
      <c r="Z32" s="34">
        <f>X32/5</f>
        <v>0</v>
      </c>
    </row>
    <row r="33" spans="18:26" ht="33" thickBot="1" x14ac:dyDescent="0.25">
      <c r="S33" s="775"/>
      <c r="T33" s="763"/>
      <c r="U33" s="278">
        <v>5</v>
      </c>
      <c r="V33" s="219" t="s">
        <v>325</v>
      </c>
      <c r="W33" s="141" t="s">
        <v>150</v>
      </c>
      <c r="X33" s="142">
        <f>Q18</f>
        <v>0</v>
      </c>
      <c r="Y33" s="142">
        <f>4-X33</f>
        <v>4</v>
      </c>
      <c r="Z33" s="34">
        <f>X33/4</f>
        <v>0</v>
      </c>
    </row>
    <row r="34" spans="18:26" ht="65" thickBot="1" x14ac:dyDescent="0.25">
      <c r="S34" s="775"/>
      <c r="T34" s="763"/>
      <c r="U34" s="278">
        <v>6</v>
      </c>
      <c r="V34" s="219" t="s">
        <v>326</v>
      </c>
      <c r="W34" s="141" t="s">
        <v>151</v>
      </c>
      <c r="X34" s="142">
        <f>Q22</f>
        <v>0</v>
      </c>
      <c r="Y34" s="142">
        <f>4-X34</f>
        <v>4</v>
      </c>
      <c r="Z34" s="34">
        <f>X34/4</f>
        <v>0</v>
      </c>
    </row>
    <row r="35" spans="18:26" ht="65" thickBot="1" x14ac:dyDescent="0.25">
      <c r="S35" s="775"/>
      <c r="T35" s="763"/>
      <c r="U35" s="278">
        <v>7</v>
      </c>
      <c r="V35" s="572" t="s">
        <v>326</v>
      </c>
      <c r="W35" s="144" t="s">
        <v>189</v>
      </c>
      <c r="X35" s="145">
        <f>Q26</f>
        <v>0</v>
      </c>
      <c r="Y35" s="145">
        <f>1-X35</f>
        <v>1</v>
      </c>
      <c r="Z35" s="34">
        <f>X35/1</f>
        <v>0</v>
      </c>
    </row>
    <row r="36" spans="18:26" ht="17" thickBot="1" x14ac:dyDescent="0.25">
      <c r="R36" s="464"/>
      <c r="S36" s="34">
        <f>X36/(X36+Y36)</f>
        <v>0</v>
      </c>
      <c r="T36" s="222" t="s">
        <v>142</v>
      </c>
      <c r="U36" s="209"/>
      <c r="V36" s="223"/>
      <c r="W36" s="224"/>
      <c r="X36" s="226">
        <f>SUM(X29:X35)</f>
        <v>0</v>
      </c>
      <c r="Y36" s="226">
        <f>SUM(Y29:Y35)</f>
        <v>24</v>
      </c>
      <c r="Z36" s="227"/>
    </row>
  </sheetData>
  <mergeCells count="37">
    <mergeCell ref="Q22:Q25"/>
    <mergeCell ref="Q18:Q21"/>
    <mergeCell ref="L3:L5"/>
    <mergeCell ref="L18:L21"/>
    <mergeCell ref="L22:L25"/>
    <mergeCell ref="L13:L15"/>
    <mergeCell ref="D10:D26"/>
    <mergeCell ref="F13:F17"/>
    <mergeCell ref="E3:E5"/>
    <mergeCell ref="C1:H1"/>
    <mergeCell ref="F10:F12"/>
    <mergeCell ref="F18:F21"/>
    <mergeCell ref="E6:E9"/>
    <mergeCell ref="C10:C26"/>
    <mergeCell ref="C6:C9"/>
    <mergeCell ref="C3:C5"/>
    <mergeCell ref="E10:E12"/>
    <mergeCell ref="E13:E17"/>
    <mergeCell ref="E18:E21"/>
    <mergeCell ref="E22:E25"/>
    <mergeCell ref="F22:F25"/>
    <mergeCell ref="T31:T35"/>
    <mergeCell ref="Q13:Q17"/>
    <mergeCell ref="A3:A26"/>
    <mergeCell ref="B3:B5"/>
    <mergeCell ref="B6:B9"/>
    <mergeCell ref="B10:B26"/>
    <mergeCell ref="Q3:Q5"/>
    <mergeCell ref="Q10:Q12"/>
    <mergeCell ref="L6:L9"/>
    <mergeCell ref="Q6:Q9"/>
    <mergeCell ref="S31:S35"/>
    <mergeCell ref="F6:F9"/>
    <mergeCell ref="F3:F5"/>
    <mergeCell ref="D3:D5"/>
    <mergeCell ref="D6:D9"/>
    <mergeCell ref="L10:L12"/>
  </mergeCells>
  <conditionalFormatting sqref="S29:S31">
    <cfRule type="cellIs" dxfId="69" priority="11" operator="greaterThan">
      <formula>0.8999</formula>
    </cfRule>
    <cfRule type="cellIs" dxfId="68" priority="12" operator="between">
      <formula>0.7</formula>
      <formula>0.8999</formula>
    </cfRule>
    <cfRule type="cellIs" dxfId="67" priority="13" operator="between">
      <formula>0.5</formula>
      <formula>0.6999</formula>
    </cfRule>
    <cfRule type="cellIs" dxfId="66" priority="14" operator="between">
      <formula>0.3</formula>
      <formula>0.4999</formula>
    </cfRule>
    <cfRule type="cellIs" dxfId="65" priority="15" operator="between">
      <formula>0</formula>
      <formula>0.2999</formula>
    </cfRule>
  </conditionalFormatting>
  <conditionalFormatting sqref="S36">
    <cfRule type="cellIs" dxfId="64" priority="6" operator="greaterThan">
      <formula>0.8999</formula>
    </cfRule>
    <cfRule type="cellIs" dxfId="63" priority="7" operator="between">
      <formula>0.7</formula>
      <formula>0.8999</formula>
    </cfRule>
    <cfRule type="cellIs" dxfId="62" priority="8" operator="between">
      <formula>0.5</formula>
      <formula>0.6999</formula>
    </cfRule>
    <cfRule type="cellIs" dxfId="61" priority="9" operator="between">
      <formula>0.3</formula>
      <formula>0.4999</formula>
    </cfRule>
    <cfRule type="cellIs" dxfId="60" priority="10" operator="between">
      <formula>0</formula>
      <formula>0.2999</formula>
    </cfRule>
  </conditionalFormatting>
  <conditionalFormatting sqref="Z29:Z35">
    <cfRule type="cellIs" dxfId="59" priority="1" operator="greaterThan">
      <formula>0.8999</formula>
    </cfRule>
    <cfRule type="cellIs" dxfId="58" priority="2" operator="between">
      <formula>0.7</formula>
      <formula>0.8999</formula>
    </cfRule>
    <cfRule type="cellIs" dxfId="57" priority="3" operator="between">
      <formula>0.5</formula>
      <formula>0.6999</formula>
    </cfRule>
    <cfRule type="cellIs" dxfId="56" priority="4" operator="between">
      <formula>0.3</formula>
      <formula>0.4999</formula>
    </cfRule>
    <cfRule type="cellIs" dxfId="55" priority="5" operator="between">
      <formula>0</formula>
      <formula>0.2999</formula>
    </cfRule>
  </conditionalFormatting>
  <dataValidations count="1">
    <dataValidation type="list" allowBlank="1" showInputMessage="1" showErrorMessage="1" sqref="K3:K26 M3:M26" xr:uid="{4D4A4CF7-F746-406D-A289-B40E97FF4530}">
      <formula1>"YA, TIDAK"</formula1>
    </dataValidation>
  </dataValidations>
  <pageMargins left="0.7" right="0.7" top="0.75" bottom="0.75" header="0.3" footer="0.3"/>
  <pageSetup orientation="portrait" horizontalDpi="300" verticalDpi="300"/>
  <ignoredErrors>
    <ignoredError sqref="J3 J6" formulaRange="1"/>
    <ignoredError sqref="Y30:Z3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03AB5-AB49-E245-8FB2-8512BBF80F62}">
  <dimension ref="A1:K111"/>
  <sheetViews>
    <sheetView workbookViewId="0"/>
  </sheetViews>
  <sheetFormatPr baseColWidth="10" defaultColWidth="8.83203125" defaultRowHeight="15" x14ac:dyDescent="0.2"/>
  <cols>
    <col min="1" max="1" width="40.1640625" style="2" customWidth="1"/>
    <col min="2" max="2" width="21.5" style="1" customWidth="1"/>
    <col min="3" max="3" width="32.1640625" style="1" customWidth="1"/>
    <col min="4" max="4" width="60.1640625" style="1" customWidth="1"/>
    <col min="5" max="5" width="24.1640625" style="1" customWidth="1"/>
    <col min="6" max="6" width="24.1640625" style="1" hidden="1" customWidth="1"/>
    <col min="7" max="7" width="18.83203125" style="1" customWidth="1"/>
    <col min="8" max="8" width="60.1640625" style="1" customWidth="1"/>
    <col min="9" max="9" width="21.83203125" style="1" customWidth="1"/>
    <col min="10" max="10" width="23" style="1" customWidth="1"/>
    <col min="11" max="16384" width="8.83203125" style="1"/>
  </cols>
  <sheetData>
    <row r="1" spans="1:11" ht="84.75" customHeight="1" x14ac:dyDescent="0.25">
      <c r="A1" s="3" t="e">
        <f>#REF!</f>
        <v>#REF!</v>
      </c>
      <c r="B1" s="3" t="e">
        <f>#REF!</f>
        <v>#REF!</v>
      </c>
      <c r="C1" s="3" t="e">
        <f>#REF!</f>
        <v>#REF!</v>
      </c>
      <c r="D1" s="10" t="e">
        <f>#REF!</f>
        <v>#REF!</v>
      </c>
      <c r="E1" s="3" t="e">
        <f>#REF!</f>
        <v>#REF!</v>
      </c>
      <c r="F1" s="3" t="e">
        <f>#REF!</f>
        <v>#REF!</v>
      </c>
      <c r="G1" s="3" t="e">
        <f>#REF!</f>
        <v>#REF!</v>
      </c>
      <c r="H1" s="3" t="e">
        <f>#REF!</f>
        <v>#REF!</v>
      </c>
      <c r="I1" s="3" t="e">
        <f>#REF!</f>
        <v>#REF!</v>
      </c>
      <c r="J1" s="3" t="e">
        <f>#REF!</f>
        <v>#REF!</v>
      </c>
      <c r="K1" s="3" t="e">
        <f>#REF!</f>
        <v>#REF!</v>
      </c>
    </row>
    <row r="2" spans="1:11" ht="112" x14ac:dyDescent="0.2">
      <c r="A2" s="792" t="s">
        <v>12</v>
      </c>
      <c r="B2" s="791" t="s">
        <v>13</v>
      </c>
      <c r="C2" s="4" t="s">
        <v>14</v>
      </c>
      <c r="D2" s="15" t="s">
        <v>15</v>
      </c>
      <c r="E2" s="25">
        <v>1</v>
      </c>
      <c r="F2" s="25"/>
      <c r="G2" s="25">
        <v>1</v>
      </c>
      <c r="H2" s="25" t="s">
        <v>16</v>
      </c>
      <c r="I2" s="4"/>
      <c r="J2" s="25">
        <v>1</v>
      </c>
      <c r="K2" s="4"/>
    </row>
    <row r="3" spans="1:11" ht="144" x14ac:dyDescent="0.2">
      <c r="A3" s="792"/>
      <c r="B3" s="791"/>
      <c r="C3" s="4" t="s">
        <v>17</v>
      </c>
      <c r="D3" s="15" t="s">
        <v>18</v>
      </c>
      <c r="E3" s="25">
        <v>1</v>
      </c>
      <c r="F3" s="25"/>
      <c r="G3" s="25">
        <v>1</v>
      </c>
      <c r="H3" s="25" t="s">
        <v>19</v>
      </c>
      <c r="I3" s="4"/>
      <c r="J3" s="25">
        <v>1</v>
      </c>
      <c r="K3" s="4"/>
    </row>
    <row r="4" spans="1:11" ht="160.5" customHeight="1" x14ac:dyDescent="0.2">
      <c r="A4" s="792"/>
      <c r="B4" s="791"/>
      <c r="C4" s="4" t="s">
        <v>20</v>
      </c>
      <c r="D4" s="15" t="s">
        <v>21</v>
      </c>
      <c r="E4" s="25">
        <v>1</v>
      </c>
      <c r="F4" s="25"/>
      <c r="G4" s="25">
        <v>1</v>
      </c>
      <c r="H4" s="25" t="s">
        <v>22</v>
      </c>
      <c r="I4" s="4"/>
      <c r="J4" s="25">
        <v>1</v>
      </c>
      <c r="K4" s="4"/>
    </row>
    <row r="5" spans="1:11" ht="80" x14ac:dyDescent="0.2">
      <c r="A5" s="792"/>
      <c r="B5" s="791"/>
      <c r="C5" s="4" t="s">
        <v>23</v>
      </c>
      <c r="D5" s="15" t="s">
        <v>24</v>
      </c>
      <c r="E5" s="25">
        <v>1</v>
      </c>
      <c r="F5" s="25"/>
      <c r="G5" s="25">
        <v>1</v>
      </c>
      <c r="H5" s="25" t="s">
        <v>25</v>
      </c>
      <c r="I5" s="4"/>
      <c r="J5" s="25">
        <v>1</v>
      </c>
      <c r="K5" s="4"/>
    </row>
    <row r="6" spans="1:11" ht="16" x14ac:dyDescent="0.2">
      <c r="A6" s="792" t="s">
        <v>26</v>
      </c>
      <c r="B6" s="791"/>
      <c r="C6" s="4" t="s">
        <v>27</v>
      </c>
      <c r="D6" s="11" t="s">
        <v>28</v>
      </c>
      <c r="E6" s="25"/>
      <c r="F6" s="25"/>
      <c r="G6" s="25"/>
      <c r="H6" s="25" t="s">
        <v>29</v>
      </c>
      <c r="I6" s="4"/>
      <c r="J6" s="25"/>
      <c r="K6" s="4"/>
    </row>
    <row r="7" spans="1:11" ht="48" x14ac:dyDescent="0.2">
      <c r="A7" s="792"/>
      <c r="B7" s="791"/>
      <c r="C7" s="4" t="s">
        <v>30</v>
      </c>
      <c r="D7" s="15" t="s">
        <v>31</v>
      </c>
      <c r="E7" s="25">
        <v>1</v>
      </c>
      <c r="F7" s="25"/>
      <c r="G7" s="25"/>
      <c r="H7" s="25" t="s">
        <v>32</v>
      </c>
      <c r="I7" s="4"/>
      <c r="J7" s="25"/>
      <c r="K7" s="4"/>
    </row>
    <row r="8" spans="1:11" ht="32" x14ac:dyDescent="0.2">
      <c r="A8" s="792"/>
      <c r="B8" s="791"/>
      <c r="C8" s="4" t="s">
        <v>33</v>
      </c>
      <c r="D8" s="15" t="s">
        <v>34</v>
      </c>
      <c r="E8" s="25">
        <v>1</v>
      </c>
      <c r="F8" s="25"/>
      <c r="G8" s="25"/>
      <c r="H8" s="25" t="s">
        <v>35</v>
      </c>
      <c r="I8" s="4"/>
      <c r="J8" s="25"/>
      <c r="K8" s="4"/>
    </row>
    <row r="9" spans="1:11" ht="45" customHeight="1" x14ac:dyDescent="0.2">
      <c r="A9" s="796" t="s">
        <v>36</v>
      </c>
      <c r="B9" s="793"/>
      <c r="C9" s="799" t="s">
        <v>36</v>
      </c>
      <c r="D9" s="11" t="s">
        <v>37</v>
      </c>
      <c r="E9" s="25"/>
      <c r="F9" s="18"/>
      <c r="G9" s="793">
        <f>SUM(E10:E14)</f>
        <v>5</v>
      </c>
      <c r="H9" s="793" t="s">
        <v>38</v>
      </c>
      <c r="I9" s="4"/>
      <c r="J9" s="793">
        <f>SUM(H10:H14)</f>
        <v>0</v>
      </c>
      <c r="K9" s="4"/>
    </row>
    <row r="10" spans="1:11" ht="32" x14ac:dyDescent="0.2">
      <c r="A10" s="797"/>
      <c r="B10" s="794"/>
      <c r="C10" s="800"/>
      <c r="D10" s="12" t="s">
        <v>39</v>
      </c>
      <c r="E10" s="25">
        <v>1</v>
      </c>
      <c r="F10" s="19"/>
      <c r="G10" s="794"/>
      <c r="H10" s="794"/>
      <c r="I10" s="4"/>
      <c r="J10" s="794"/>
      <c r="K10" s="4"/>
    </row>
    <row r="11" spans="1:11" ht="16" x14ac:dyDescent="0.2">
      <c r="A11" s="797"/>
      <c r="B11" s="794"/>
      <c r="C11" s="800"/>
      <c r="D11" s="12" t="s">
        <v>40</v>
      </c>
      <c r="E11" s="25">
        <v>1</v>
      </c>
      <c r="F11" s="19"/>
      <c r="G11" s="794"/>
      <c r="H11" s="794"/>
      <c r="I11" s="4"/>
      <c r="J11" s="794"/>
      <c r="K11" s="4"/>
    </row>
    <row r="12" spans="1:11" ht="32" x14ac:dyDescent="0.2">
      <c r="A12" s="797"/>
      <c r="B12" s="794"/>
      <c r="C12" s="800"/>
      <c r="D12" s="12" t="s">
        <v>41</v>
      </c>
      <c r="E12" s="25">
        <v>1</v>
      </c>
      <c r="F12" s="19"/>
      <c r="G12" s="794"/>
      <c r="H12" s="794"/>
      <c r="I12" s="4"/>
      <c r="J12" s="794"/>
      <c r="K12" s="4"/>
    </row>
    <row r="13" spans="1:11" ht="16" x14ac:dyDescent="0.2">
      <c r="A13" s="797"/>
      <c r="B13" s="794"/>
      <c r="C13" s="800"/>
      <c r="D13" s="12" t="s">
        <v>42</v>
      </c>
      <c r="E13" s="25">
        <v>1</v>
      </c>
      <c r="F13" s="19"/>
      <c r="G13" s="794"/>
      <c r="H13" s="794"/>
      <c r="I13" s="4"/>
      <c r="J13" s="794"/>
      <c r="K13" s="4"/>
    </row>
    <row r="14" spans="1:11" ht="16" x14ac:dyDescent="0.2">
      <c r="A14" s="798"/>
      <c r="B14" s="795"/>
      <c r="C14" s="801"/>
      <c r="D14" s="12" t="s">
        <v>43</v>
      </c>
      <c r="E14" s="25">
        <v>1</v>
      </c>
      <c r="F14" s="20"/>
      <c r="G14" s="795"/>
      <c r="H14" s="795"/>
      <c r="I14" s="4"/>
      <c r="J14" s="795"/>
      <c r="K14" s="4"/>
    </row>
    <row r="15" spans="1:11" ht="128" x14ac:dyDescent="0.2">
      <c r="A15" s="792" t="s">
        <v>44</v>
      </c>
      <c r="B15" s="791" t="s">
        <v>45</v>
      </c>
      <c r="C15" s="4" t="s">
        <v>46</v>
      </c>
      <c r="D15" s="15" t="s">
        <v>47</v>
      </c>
      <c r="E15" s="25">
        <v>1</v>
      </c>
      <c r="F15" s="25"/>
      <c r="G15" s="25">
        <v>1</v>
      </c>
      <c r="H15" s="25" t="s">
        <v>48</v>
      </c>
      <c r="I15" s="4"/>
      <c r="J15" s="25">
        <v>1</v>
      </c>
      <c r="K15" s="4"/>
    </row>
    <row r="16" spans="1:11" ht="159" customHeight="1" x14ac:dyDescent="0.2">
      <c r="A16" s="792"/>
      <c r="B16" s="791"/>
      <c r="C16" s="4" t="s">
        <v>49</v>
      </c>
      <c r="D16" s="15" t="s">
        <v>50</v>
      </c>
      <c r="E16" s="25">
        <v>1</v>
      </c>
      <c r="F16" s="25"/>
      <c r="G16" s="25">
        <v>1</v>
      </c>
      <c r="H16" s="25" t="s">
        <v>51</v>
      </c>
      <c r="I16" s="4"/>
      <c r="J16" s="25">
        <v>1</v>
      </c>
      <c r="K16" s="4"/>
    </row>
    <row r="17" spans="1:11" ht="160.25" customHeight="1" x14ac:dyDescent="0.2">
      <c r="A17" s="792"/>
      <c r="B17" s="791"/>
      <c r="C17" s="4" t="s">
        <v>52</v>
      </c>
      <c r="D17" s="15" t="s">
        <v>53</v>
      </c>
      <c r="E17" s="25">
        <v>1</v>
      </c>
      <c r="F17" s="25"/>
      <c r="G17" s="25">
        <v>1</v>
      </c>
      <c r="H17" s="25" t="s">
        <v>54</v>
      </c>
      <c r="I17" s="4"/>
      <c r="J17" s="25">
        <v>1</v>
      </c>
      <c r="K17" s="4"/>
    </row>
    <row r="18" spans="1:11" ht="64" x14ac:dyDescent="0.2">
      <c r="A18" s="792"/>
      <c r="B18" s="791"/>
      <c r="C18" s="4" t="s">
        <v>55</v>
      </c>
      <c r="D18" s="15" t="s">
        <v>56</v>
      </c>
      <c r="E18" s="25">
        <v>1</v>
      </c>
      <c r="F18" s="25"/>
      <c r="G18" s="25">
        <v>1</v>
      </c>
      <c r="H18" s="25" t="s">
        <v>57</v>
      </c>
      <c r="I18" s="4"/>
      <c r="J18" s="25">
        <v>1</v>
      </c>
      <c r="K18" s="4"/>
    </row>
    <row r="19" spans="1:11" ht="144" x14ac:dyDescent="0.2">
      <c r="A19" s="792"/>
      <c r="B19" s="791"/>
      <c r="C19" s="4" t="s">
        <v>58</v>
      </c>
      <c r="D19" s="15" t="s">
        <v>59</v>
      </c>
      <c r="E19" s="25">
        <v>1</v>
      </c>
      <c r="F19" s="25"/>
      <c r="G19" s="25">
        <v>1</v>
      </c>
      <c r="H19" s="25" t="s">
        <v>60</v>
      </c>
      <c r="I19" s="4"/>
      <c r="J19" s="25">
        <v>1</v>
      </c>
      <c r="K19" s="4"/>
    </row>
    <row r="20" spans="1:11" ht="64" x14ac:dyDescent="0.2">
      <c r="A20" s="792"/>
      <c r="B20" s="791"/>
      <c r="C20" s="4" t="s">
        <v>61</v>
      </c>
      <c r="D20" s="15" t="s">
        <v>62</v>
      </c>
      <c r="E20" s="25">
        <v>1</v>
      </c>
      <c r="F20" s="25"/>
      <c r="G20" s="25">
        <v>1</v>
      </c>
      <c r="H20" s="25" t="s">
        <v>63</v>
      </c>
      <c r="I20" s="4"/>
      <c r="J20" s="25">
        <v>1</v>
      </c>
      <c r="K20" s="4"/>
    </row>
    <row r="21" spans="1:11" ht="96" x14ac:dyDescent="0.2">
      <c r="A21" s="792"/>
      <c r="B21" s="791"/>
      <c r="C21" s="4" t="s">
        <v>64</v>
      </c>
      <c r="D21" s="15" t="s">
        <v>65</v>
      </c>
      <c r="E21" s="25">
        <v>1</v>
      </c>
      <c r="F21" s="25"/>
      <c r="G21" s="25">
        <v>1</v>
      </c>
      <c r="H21" s="25" t="s">
        <v>66</v>
      </c>
      <c r="I21" s="4"/>
      <c r="J21" s="25">
        <v>1</v>
      </c>
      <c r="K21" s="4"/>
    </row>
    <row r="22" spans="1:11" ht="112" x14ac:dyDescent="0.2">
      <c r="A22" s="792"/>
      <c r="B22" s="791"/>
      <c r="C22" s="4" t="s">
        <v>67</v>
      </c>
      <c r="D22" s="15" t="s">
        <v>68</v>
      </c>
      <c r="E22" s="25">
        <v>1</v>
      </c>
      <c r="F22" s="25"/>
      <c r="G22" s="25">
        <v>1</v>
      </c>
      <c r="H22" s="25" t="s">
        <v>69</v>
      </c>
      <c r="I22" s="4"/>
      <c r="J22" s="25">
        <v>1</v>
      </c>
      <c r="K22" s="4"/>
    </row>
    <row r="23" spans="1:11" ht="158.25" customHeight="1" x14ac:dyDescent="0.2">
      <c r="A23" s="792"/>
      <c r="B23" s="791"/>
      <c r="C23" s="4" t="s">
        <v>70</v>
      </c>
      <c r="D23" s="15" t="s">
        <v>71</v>
      </c>
      <c r="E23" s="25">
        <v>1</v>
      </c>
      <c r="F23" s="25"/>
      <c r="G23" s="25">
        <v>1</v>
      </c>
      <c r="H23" s="25" t="s">
        <v>72</v>
      </c>
      <c r="I23" s="4"/>
      <c r="J23" s="25">
        <v>1</v>
      </c>
      <c r="K23" s="4"/>
    </row>
    <row r="111" spans="5:5" x14ac:dyDescent="0.2">
      <c r="E111" s="1">
        <v>3</v>
      </c>
    </row>
  </sheetData>
  <mergeCells count="12">
    <mergeCell ref="G9:G14"/>
    <mergeCell ref="J9:J14"/>
    <mergeCell ref="A9:A14"/>
    <mergeCell ref="B9:B14"/>
    <mergeCell ref="C9:C14"/>
    <mergeCell ref="H9:H14"/>
    <mergeCell ref="B6:B8"/>
    <mergeCell ref="B15:B23"/>
    <mergeCell ref="A2:A5"/>
    <mergeCell ref="B2:B5"/>
    <mergeCell ref="A6:A8"/>
    <mergeCell ref="A15:A23"/>
  </mergeCells>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AA5F-9F56-DB43-8816-C48B0851B37A}">
  <dimension ref="B1:L109"/>
  <sheetViews>
    <sheetView workbookViewId="0"/>
  </sheetViews>
  <sheetFormatPr baseColWidth="10" defaultColWidth="8.83203125" defaultRowHeight="15" x14ac:dyDescent="0.2"/>
  <cols>
    <col min="1" max="1" width="32.5" style="1" customWidth="1"/>
    <col min="2" max="2" width="35" style="2" customWidth="1"/>
    <col min="3" max="3" width="39.1640625" style="1" customWidth="1"/>
    <col min="4" max="4" width="40.5" style="1" customWidth="1"/>
    <col min="5" max="5" width="141.1640625" style="1" customWidth="1"/>
    <col min="6" max="6" width="24.1640625" style="1" customWidth="1"/>
    <col min="7" max="7" width="13.83203125" style="1" hidden="1" customWidth="1"/>
    <col min="8" max="8" width="22.1640625" style="1" customWidth="1"/>
    <col min="9" max="9" width="39.5" style="1" customWidth="1"/>
    <col min="10" max="10" width="21.83203125" style="1" customWidth="1"/>
    <col min="11" max="11" width="24.1640625" style="1" customWidth="1"/>
    <col min="12" max="16384" width="8.83203125" style="1"/>
  </cols>
  <sheetData>
    <row r="1" spans="2:12" s="4" customFormat="1" ht="19" x14ac:dyDescent="0.25">
      <c r="B1" s="3" t="e">
        <f>#REF!</f>
        <v>#REF!</v>
      </c>
      <c r="C1" s="3" t="e">
        <f>#REF!</f>
        <v>#REF!</v>
      </c>
      <c r="D1" s="3" t="e">
        <f>#REF!</f>
        <v>#REF!</v>
      </c>
      <c r="E1" s="3" t="e">
        <f>#REF!</f>
        <v>#REF!</v>
      </c>
      <c r="F1" s="3" t="e">
        <f>#REF!</f>
        <v>#REF!</v>
      </c>
      <c r="G1" s="3" t="e">
        <f>#REF!</f>
        <v>#REF!</v>
      </c>
      <c r="H1" s="3" t="e">
        <f>#REF!</f>
        <v>#REF!</v>
      </c>
      <c r="I1" s="3" t="e">
        <f>#REF!</f>
        <v>#REF!</v>
      </c>
      <c r="J1" s="3" t="e">
        <f>#REF!</f>
        <v>#REF!</v>
      </c>
      <c r="K1" s="3" t="e">
        <f>#REF!</f>
        <v>#REF!</v>
      </c>
      <c r="L1" s="3" t="e">
        <f>#REF!</f>
        <v>#REF!</v>
      </c>
    </row>
    <row r="2" spans="2:12" s="4" customFormat="1" ht="80" x14ac:dyDescent="0.2">
      <c r="B2" s="792"/>
      <c r="C2" s="807"/>
      <c r="D2" s="4" t="s">
        <v>73</v>
      </c>
      <c r="E2" s="12" t="s">
        <v>74</v>
      </c>
      <c r="F2" s="25">
        <v>1</v>
      </c>
      <c r="H2" s="794"/>
      <c r="I2" s="24" t="s">
        <v>75</v>
      </c>
      <c r="K2" s="794"/>
    </row>
    <row r="3" spans="2:12" s="4" customFormat="1" ht="32" x14ac:dyDescent="0.2">
      <c r="B3" s="792"/>
      <c r="C3" s="807"/>
      <c r="D3" s="4" t="s">
        <v>76</v>
      </c>
      <c r="E3" s="12" t="s">
        <v>77</v>
      </c>
      <c r="F3" s="25">
        <v>1</v>
      </c>
      <c r="H3" s="794"/>
      <c r="I3" s="24" t="s">
        <v>78</v>
      </c>
      <c r="K3" s="794"/>
    </row>
    <row r="4" spans="2:12" s="4" customFormat="1" ht="32" x14ac:dyDescent="0.2">
      <c r="B4" s="792"/>
      <c r="C4" s="807"/>
      <c r="D4" s="4" t="s">
        <v>79</v>
      </c>
      <c r="E4" s="12" t="s">
        <v>80</v>
      </c>
      <c r="F4" s="25">
        <v>1</v>
      </c>
      <c r="H4" s="794"/>
      <c r="I4" s="24" t="s">
        <v>81</v>
      </c>
      <c r="K4" s="794"/>
    </row>
    <row r="5" spans="2:12" s="4" customFormat="1" ht="32" x14ac:dyDescent="0.2">
      <c r="B5" s="792"/>
      <c r="C5" s="807"/>
      <c r="D5" s="4" t="s">
        <v>82</v>
      </c>
      <c r="E5" s="12" t="s">
        <v>83</v>
      </c>
      <c r="F5" s="25">
        <v>1</v>
      </c>
      <c r="H5" s="795"/>
      <c r="I5" s="24" t="s">
        <v>84</v>
      </c>
      <c r="K5" s="795"/>
    </row>
    <row r="6" spans="2:12" s="21" customFormat="1" ht="32" x14ac:dyDescent="0.2">
      <c r="B6" s="805" t="s">
        <v>85</v>
      </c>
      <c r="C6" s="806"/>
      <c r="D6" s="21" t="s">
        <v>86</v>
      </c>
      <c r="F6" s="22">
        <v>1</v>
      </c>
      <c r="H6" s="802">
        <f>SUM(F6:F9)</f>
        <v>4</v>
      </c>
      <c r="I6" s="26" t="s">
        <v>87</v>
      </c>
      <c r="K6" s="802">
        <f>SUM(I6:I9)</f>
        <v>0</v>
      </c>
    </row>
    <row r="7" spans="2:12" s="21" customFormat="1" ht="32" x14ac:dyDescent="0.2">
      <c r="B7" s="805"/>
      <c r="C7" s="806"/>
      <c r="D7" s="21" t="s">
        <v>88</v>
      </c>
      <c r="F7" s="22">
        <v>1</v>
      </c>
      <c r="H7" s="803"/>
      <c r="I7" s="26" t="s">
        <v>89</v>
      </c>
      <c r="K7" s="803"/>
    </row>
    <row r="8" spans="2:12" s="21" customFormat="1" ht="32" x14ac:dyDescent="0.2">
      <c r="B8" s="805"/>
      <c r="C8" s="806"/>
      <c r="D8" s="21" t="s">
        <v>90</v>
      </c>
      <c r="E8" s="23" t="s">
        <v>91</v>
      </c>
      <c r="F8" s="22">
        <v>1</v>
      </c>
      <c r="H8" s="803"/>
      <c r="I8" s="26" t="s">
        <v>92</v>
      </c>
      <c r="K8" s="803"/>
    </row>
    <row r="9" spans="2:12" s="21" customFormat="1" ht="32" x14ac:dyDescent="0.2">
      <c r="B9" s="805"/>
      <c r="C9" s="806"/>
      <c r="D9" s="21" t="s">
        <v>93</v>
      </c>
      <c r="E9" s="23" t="s">
        <v>94</v>
      </c>
      <c r="F9" s="22">
        <v>1</v>
      </c>
      <c r="H9" s="804"/>
      <c r="I9" s="26" t="s">
        <v>89</v>
      </c>
      <c r="K9" s="804"/>
    </row>
    <row r="10" spans="2:12" x14ac:dyDescent="0.2">
      <c r="E10" s="14"/>
      <c r="F10" s="17"/>
    </row>
    <row r="11" spans="2:12" s="9" customFormat="1" ht="32" x14ac:dyDescent="0.2">
      <c r="B11" s="2"/>
      <c r="C11" s="1"/>
      <c r="D11" s="7" t="s">
        <v>95</v>
      </c>
      <c r="E11" s="13" t="s">
        <v>96</v>
      </c>
      <c r="F11" s="16"/>
      <c r="G11" s="7"/>
      <c r="H11" s="8"/>
      <c r="I11" s="8"/>
      <c r="J11" s="8"/>
    </row>
    <row r="109" spans="6:6" x14ac:dyDescent="0.2">
      <c r="F109" s="1">
        <v>3</v>
      </c>
    </row>
  </sheetData>
  <mergeCells count="8">
    <mergeCell ref="K2:K5"/>
    <mergeCell ref="K6:K9"/>
    <mergeCell ref="B6:B9"/>
    <mergeCell ref="C6:C9"/>
    <mergeCell ref="B2:B5"/>
    <mergeCell ref="C2:C5"/>
    <mergeCell ref="H6:H9"/>
    <mergeCell ref="H2: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F684-F243-FD41-814F-1FD4B3D87205}">
  <sheetPr>
    <tabColor rgb="FFFF0000"/>
  </sheetPr>
  <dimension ref="A1:I3"/>
  <sheetViews>
    <sheetView workbookViewId="0"/>
  </sheetViews>
  <sheetFormatPr baseColWidth="10" defaultColWidth="8.83203125" defaultRowHeight="15" x14ac:dyDescent="0.2"/>
  <sheetData>
    <row r="1" spans="1:9" ht="80" x14ac:dyDescent="0.25">
      <c r="A1" s="3" t="s">
        <v>2</v>
      </c>
      <c r="B1" s="3" t="s">
        <v>97</v>
      </c>
      <c r="C1" s="3" t="s">
        <v>98</v>
      </c>
      <c r="D1" s="3" t="s">
        <v>99</v>
      </c>
      <c r="E1" s="5" t="s">
        <v>100</v>
      </c>
      <c r="F1" s="3" t="s">
        <v>101</v>
      </c>
      <c r="G1" s="3" t="s">
        <v>102</v>
      </c>
      <c r="H1" s="3" t="s">
        <v>103</v>
      </c>
      <c r="I1" s="3" t="s">
        <v>104</v>
      </c>
    </row>
    <row r="2" spans="1:9" s="1" customFormat="1" ht="111.5" customHeight="1" x14ac:dyDescent="0.2">
      <c r="A2" s="792" t="s">
        <v>105</v>
      </c>
      <c r="B2" s="791" t="s">
        <v>106</v>
      </c>
      <c r="C2" s="4" t="s">
        <v>107</v>
      </c>
      <c r="D2" s="4" t="s">
        <v>108</v>
      </c>
      <c r="E2" s="6"/>
      <c r="F2" s="4"/>
      <c r="G2" s="4"/>
      <c r="H2" s="4"/>
      <c r="I2" s="4"/>
    </row>
    <row r="3" spans="1:9" s="1" customFormat="1" ht="28" customHeight="1" x14ac:dyDescent="0.2">
      <c r="A3" s="792"/>
      <c r="B3" s="791"/>
      <c r="C3" s="4" t="s">
        <v>109</v>
      </c>
      <c r="D3" s="4" t="s">
        <v>110</v>
      </c>
      <c r="E3" s="6"/>
      <c r="F3" s="4"/>
      <c r="G3" s="4"/>
      <c r="H3" s="4"/>
      <c r="I3" s="4"/>
    </row>
  </sheetData>
  <mergeCells count="2">
    <mergeCell ref="A2:A3"/>
    <mergeCell ref="B2: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AAC3-DC42-B04D-8AB8-4099A20607C4}">
  <dimension ref="A1:Z187"/>
  <sheetViews>
    <sheetView topLeftCell="P38" zoomScaleNormal="100" workbookViewId="0">
      <selection activeCell="S41" sqref="S41:Z41"/>
    </sheetView>
  </sheetViews>
  <sheetFormatPr baseColWidth="10" defaultColWidth="55.1640625" defaultRowHeight="15" zeroHeight="1" x14ac:dyDescent="0.2"/>
  <cols>
    <col min="1" max="2" width="31.83203125" style="54" hidden="1" customWidth="1"/>
    <col min="3" max="3" width="24.1640625" style="327" customWidth="1"/>
    <col min="4" max="4" width="39.33203125" style="135" customWidth="1"/>
    <col min="5" max="5" width="4.1640625" style="135" bestFit="1" customWidth="1"/>
    <col min="6" max="6" width="38.83203125" style="31" customWidth="1"/>
    <col min="7" max="7" width="5.83203125" style="31" customWidth="1"/>
    <col min="8" max="8" width="98.1640625" style="31" customWidth="1"/>
    <col min="9" max="9" width="17.1640625" style="31" hidden="1" customWidth="1"/>
    <col min="10" max="10" width="16.83203125" style="31" hidden="1" customWidth="1"/>
    <col min="11" max="11" width="25" style="31" customWidth="1"/>
    <col min="12" max="12" width="53.1640625" style="31" hidden="1" customWidth="1"/>
    <col min="13" max="13" width="27.83203125" style="31" customWidth="1"/>
    <col min="14" max="14" width="23.83203125" style="31" customWidth="1"/>
    <col min="15" max="15" width="41.83203125" style="31" customWidth="1"/>
    <col min="16" max="16" width="35.1640625" style="31" customWidth="1"/>
    <col min="17" max="17" width="19.1640625" style="31" customWidth="1"/>
    <col min="18" max="18" width="55.1640625" style="31" customWidth="1"/>
    <col min="19" max="19" width="16.6640625" style="31" customWidth="1"/>
    <col min="20" max="20" width="18.1640625" style="31" customWidth="1"/>
    <col min="21" max="21" width="3.1640625" style="31" bestFit="1" customWidth="1"/>
    <col min="22" max="22" width="30.1640625" style="31" customWidth="1"/>
    <col min="23" max="23" width="10" style="31" customWidth="1"/>
    <col min="24" max="24" width="6" style="31" customWidth="1"/>
    <col min="25" max="25" width="5.5" style="31" customWidth="1"/>
    <col min="26" max="26" width="9.6640625" style="31" customWidth="1"/>
    <col min="27" max="16384" width="55.1640625" style="31"/>
  </cols>
  <sheetData>
    <row r="1" spans="1:22" ht="81.5" customHeight="1" thickBot="1" x14ac:dyDescent="0.3">
      <c r="C1" s="808" t="s">
        <v>376</v>
      </c>
      <c r="D1" s="808"/>
      <c r="E1" s="808"/>
      <c r="F1" s="808"/>
      <c r="G1" s="808"/>
      <c r="H1" s="808"/>
      <c r="I1" s="808"/>
      <c r="J1" s="808"/>
      <c r="K1" s="808"/>
      <c r="L1" s="808"/>
      <c r="N1" s="230"/>
      <c r="O1" s="156" t="s">
        <v>203</v>
      </c>
      <c r="P1" s="37"/>
      <c r="Q1" s="38">
        <f>Q39</f>
        <v>0</v>
      </c>
      <c r="R1" s="231" t="str">
        <f>CONCATENATE("out of ",H39," points")</f>
        <v>out of 36 points</v>
      </c>
    </row>
    <row r="2" spans="1:22" ht="106.5" customHeight="1" thickBot="1" x14ac:dyDescent="0.25">
      <c r="A2" s="40" t="s">
        <v>0</v>
      </c>
      <c r="B2" s="232" t="str">
        <f>'C1 - Perencanaan'!B2</f>
        <v>Sub-Component Number</v>
      </c>
      <c r="C2" s="232" t="str">
        <f>'C1 - Perencanaan'!C2</f>
        <v>Sub-Komponen</v>
      </c>
      <c r="D2" s="233" t="str">
        <f>'C1 - Perencanaan'!D2</f>
        <v>Deskripsi Sub-Komponen</v>
      </c>
      <c r="E2" s="234" t="s">
        <v>190</v>
      </c>
      <c r="F2" s="235" t="s">
        <v>499</v>
      </c>
      <c r="G2" s="163" t="str">
        <f>'C1 - Perencanaan'!G2</f>
        <v>Nomor Pertanyaan</v>
      </c>
      <c r="H2" s="235" t="str">
        <f>'C1 - Perencanaan'!H2</f>
        <v xml:space="preserve">Pertanyaan Kriteria Penilaian SCIL CCBO </v>
      </c>
      <c r="I2" s="235" t="str">
        <f>'C1 - Perencanaan'!I2</f>
        <v>Total Possible Points Per Question             1= Yes   0=No</v>
      </c>
      <c r="J2" s="235" t="str">
        <f>'C1 - Perencanaan'!J2</f>
        <v>Total Possible Points for each Criteria                 1= Yes   0=No</v>
      </c>
      <c r="K2" s="236" t="str">
        <f>'C1 - Perencanaan'!K2</f>
        <v>Respons Awal – Tandai jika Anda berpikir jawaban dari pertanyaan ini adalah "Ya"</v>
      </c>
      <c r="L2" s="236" t="str">
        <f>'C1 - Perencanaan'!L2</f>
        <v>Evidence for Criterion Questions are Often Found in These Documents</v>
      </c>
      <c r="M2" s="236" t="str">
        <f>'C1 - Perencanaan'!M2</f>
        <v>Memiliki Bukti – Tandai jika Anda memiliki bukti untuk menunjukkan bahwa jawaban tersebut adalah "Ya"</v>
      </c>
      <c r="N2" s="236" t="str">
        <f>'C1 - Perencanaan'!N2</f>
        <v>Score for each Sub-Criteria  Items                           1= Ya   0=Tidak</v>
      </c>
      <c r="O2" s="235" t="str">
        <f>'C1 - Perencanaan'!O2</f>
        <v>Nama dokumen yang disediakan sebagai bukti untuk pertanyaan kriteria yang dijawab dengan "Ya"</v>
      </c>
      <c r="P2" s="235" t="str">
        <f>'C1 - Perencanaan'!P2</f>
        <v xml:space="preserve"> Link URL ke dokumen bukti </v>
      </c>
      <c r="Q2" s="235" t="str">
        <f>'C1 - Perencanaan'!Q2</f>
        <v>Skor Ringkasan untuk setiap Kriteria (# Jawaban Ya)</v>
      </c>
      <c r="R2" s="235" t="str">
        <f>'C1 - Perencanaan'!R2</f>
        <v>Catatan (Isu, Komentar, Klarifikasi, di mana dalam dokumen bukti dapat ditemukan, dll.)</v>
      </c>
    </row>
    <row r="3" spans="1:22" ht="49" thickBot="1" x14ac:dyDescent="0.25">
      <c r="A3" s="712"/>
      <c r="B3" s="713">
        <v>1</v>
      </c>
      <c r="C3" s="653"/>
      <c r="D3" s="652"/>
      <c r="E3" s="819">
        <v>1</v>
      </c>
      <c r="F3" s="691" t="s">
        <v>335</v>
      </c>
      <c r="G3" s="349">
        <v>1</v>
      </c>
      <c r="H3" s="473" t="s">
        <v>340</v>
      </c>
      <c r="I3" s="238">
        <v>1</v>
      </c>
      <c r="J3" s="239"/>
      <c r="K3" s="303"/>
      <c r="L3" s="691" t="s">
        <v>111</v>
      </c>
      <c r="M3" s="377"/>
      <c r="N3" s="542" t="str">
        <f>IF(M3="","",IF(M3="YA",1,0))</f>
        <v/>
      </c>
      <c r="O3" s="241"/>
      <c r="P3" s="242"/>
      <c r="Q3" s="825">
        <f>SUM(N3:N10)</f>
        <v>0</v>
      </c>
      <c r="R3" s="243"/>
      <c r="S3" s="54"/>
      <c r="T3" s="54"/>
      <c r="U3" s="54"/>
      <c r="V3" s="54"/>
    </row>
    <row r="4" spans="1:22" ht="48" x14ac:dyDescent="0.2">
      <c r="A4" s="712"/>
      <c r="B4" s="713"/>
      <c r="C4" s="650"/>
      <c r="D4" s="649"/>
      <c r="E4" s="780"/>
      <c r="F4" s="780"/>
      <c r="G4" s="237">
        <f t="shared" ref="G4:G38" si="0">G3+1</f>
        <v>2</v>
      </c>
      <c r="H4" s="245" t="s">
        <v>341</v>
      </c>
      <c r="I4" s="246">
        <v>1</v>
      </c>
      <c r="J4" s="195"/>
      <c r="K4" s="580"/>
      <c r="L4" s="693"/>
      <c r="M4" s="170"/>
      <c r="N4" s="196" t="str">
        <f t="shared" ref="N4:N39" si="1">IF(M4="","",IF(M4="YA",1,0))</f>
        <v/>
      </c>
      <c r="O4" s="247"/>
      <c r="P4" s="248"/>
      <c r="Q4" s="826"/>
      <c r="R4" s="249"/>
      <c r="S4" s="54"/>
      <c r="T4" s="54"/>
      <c r="U4" s="54"/>
      <c r="V4" s="54"/>
    </row>
    <row r="5" spans="1:22" ht="48" x14ac:dyDescent="0.2">
      <c r="A5" s="712"/>
      <c r="B5" s="713"/>
      <c r="C5" s="650"/>
      <c r="D5" s="649"/>
      <c r="E5" s="780"/>
      <c r="F5" s="780"/>
      <c r="G5" s="244">
        <f>G4+1</f>
        <v>3</v>
      </c>
      <c r="H5" s="245" t="s">
        <v>342</v>
      </c>
      <c r="I5" s="246">
        <v>1</v>
      </c>
      <c r="J5" s="195"/>
      <c r="K5" s="580"/>
      <c r="L5" s="693"/>
      <c r="M5" s="170"/>
      <c r="N5" s="196" t="str">
        <f t="shared" si="1"/>
        <v/>
      </c>
      <c r="O5" s="247"/>
      <c r="P5" s="248"/>
      <c r="Q5" s="826"/>
      <c r="R5" s="249"/>
      <c r="S5" s="54"/>
      <c r="T5" s="54"/>
      <c r="U5" s="54"/>
      <c r="V5" s="54"/>
    </row>
    <row r="6" spans="1:22" ht="32" x14ac:dyDescent="0.2">
      <c r="A6" s="712"/>
      <c r="B6" s="713"/>
      <c r="C6" s="650"/>
      <c r="D6" s="649"/>
      <c r="E6" s="780"/>
      <c r="F6" s="780"/>
      <c r="G6" s="244">
        <f>G5+1</f>
        <v>4</v>
      </c>
      <c r="H6" s="250" t="s">
        <v>343</v>
      </c>
      <c r="I6" s="251">
        <v>1</v>
      </c>
      <c r="J6" s="195"/>
      <c r="K6" s="580"/>
      <c r="L6" s="693"/>
      <c r="M6" s="170"/>
      <c r="N6" s="196" t="str">
        <f t="shared" si="1"/>
        <v/>
      </c>
      <c r="O6" s="247"/>
      <c r="P6" s="248"/>
      <c r="Q6" s="826"/>
      <c r="R6" s="249"/>
      <c r="S6" s="54"/>
      <c r="T6" s="54"/>
      <c r="U6" s="54"/>
      <c r="V6" s="54"/>
    </row>
    <row r="7" spans="1:22" ht="32" x14ac:dyDescent="0.2">
      <c r="A7" s="712"/>
      <c r="B7" s="713"/>
      <c r="C7" s="650"/>
      <c r="D7" s="649"/>
      <c r="E7" s="780"/>
      <c r="F7" s="780"/>
      <c r="G7" s="244">
        <f t="shared" si="0"/>
        <v>5</v>
      </c>
      <c r="H7" s="245" t="s">
        <v>344</v>
      </c>
      <c r="I7" s="251">
        <v>1</v>
      </c>
      <c r="J7" s="195"/>
      <c r="K7" s="580"/>
      <c r="L7" s="693"/>
      <c r="M7" s="170"/>
      <c r="N7" s="196" t="str">
        <f t="shared" si="1"/>
        <v/>
      </c>
      <c r="O7" s="247"/>
      <c r="P7" s="248"/>
      <c r="Q7" s="826"/>
      <c r="R7" s="249"/>
      <c r="S7" s="54"/>
      <c r="T7" s="54"/>
      <c r="U7" s="54"/>
      <c r="V7" s="54"/>
    </row>
    <row r="8" spans="1:22" ht="32" x14ac:dyDescent="0.2">
      <c r="A8" s="712"/>
      <c r="B8" s="713"/>
      <c r="C8" s="650"/>
      <c r="D8" s="649"/>
      <c r="E8" s="780"/>
      <c r="F8" s="780"/>
      <c r="G8" s="244">
        <f t="shared" si="0"/>
        <v>6</v>
      </c>
      <c r="H8" s="245" t="s">
        <v>345</v>
      </c>
      <c r="I8" s="251">
        <v>1</v>
      </c>
      <c r="J8" s="195"/>
      <c r="K8" s="580"/>
      <c r="L8" s="693"/>
      <c r="M8" s="170"/>
      <c r="N8" s="196" t="str">
        <f t="shared" si="1"/>
        <v/>
      </c>
      <c r="O8" s="247"/>
      <c r="P8" s="248"/>
      <c r="Q8" s="826"/>
      <c r="R8" s="249"/>
      <c r="S8" s="54"/>
      <c r="T8" s="54"/>
      <c r="U8" s="54"/>
      <c r="V8" s="54"/>
    </row>
    <row r="9" spans="1:22" ht="32" x14ac:dyDescent="0.2">
      <c r="A9" s="712"/>
      <c r="B9" s="713"/>
      <c r="C9" s="650"/>
      <c r="D9" s="649"/>
      <c r="E9" s="780"/>
      <c r="F9" s="780"/>
      <c r="G9" s="244">
        <f t="shared" si="0"/>
        <v>7</v>
      </c>
      <c r="H9" s="245" t="s">
        <v>346</v>
      </c>
      <c r="I9" s="251">
        <v>1</v>
      </c>
      <c r="J9" s="195"/>
      <c r="K9" s="580"/>
      <c r="L9" s="693"/>
      <c r="M9" s="170"/>
      <c r="N9" s="196" t="str">
        <f t="shared" si="1"/>
        <v/>
      </c>
      <c r="O9" s="247"/>
      <c r="P9" s="248"/>
      <c r="Q9" s="826"/>
      <c r="R9" s="249"/>
      <c r="S9" s="54"/>
      <c r="T9" s="54"/>
      <c r="U9" s="54"/>
      <c r="V9" s="54"/>
    </row>
    <row r="10" spans="1:22" ht="33" thickBot="1" x14ac:dyDescent="0.25">
      <c r="A10" s="712"/>
      <c r="B10" s="713"/>
      <c r="C10" s="650"/>
      <c r="D10" s="649"/>
      <c r="E10" s="820"/>
      <c r="F10" s="781"/>
      <c r="G10" s="173">
        <f>G9+1</f>
        <v>8</v>
      </c>
      <c r="H10" s="252" t="s">
        <v>347</v>
      </c>
      <c r="I10" s="253">
        <v>1</v>
      </c>
      <c r="J10" s="254"/>
      <c r="K10" s="509"/>
      <c r="L10" s="692"/>
      <c r="M10" s="174"/>
      <c r="N10" s="202" t="str">
        <f t="shared" si="1"/>
        <v/>
      </c>
      <c r="O10" s="256"/>
      <c r="P10" s="257"/>
      <c r="Q10" s="827"/>
      <c r="R10" s="258"/>
      <c r="S10" s="54"/>
      <c r="T10" s="54"/>
      <c r="U10" s="54"/>
      <c r="V10" s="54"/>
    </row>
    <row r="11" spans="1:22" ht="48" x14ac:dyDescent="0.2">
      <c r="A11" s="712"/>
      <c r="B11" s="713"/>
      <c r="C11" s="650"/>
      <c r="D11" s="649"/>
      <c r="E11" s="377"/>
      <c r="F11" s="658"/>
      <c r="G11" s="237">
        <f t="shared" si="0"/>
        <v>9</v>
      </c>
      <c r="H11" s="259" t="s">
        <v>348</v>
      </c>
      <c r="I11" s="260">
        <v>1</v>
      </c>
      <c r="J11" s="261">
        <f>SUM(I11:I16)</f>
        <v>6</v>
      </c>
      <c r="K11" s="303"/>
      <c r="L11" s="691" t="s">
        <v>111</v>
      </c>
      <c r="M11" s="177"/>
      <c r="N11" s="112" t="str">
        <f t="shared" si="1"/>
        <v/>
      </c>
      <c r="O11" s="241"/>
      <c r="P11" s="263"/>
      <c r="Q11" s="828">
        <f>SUM(N11:N16)</f>
        <v>0</v>
      </c>
      <c r="R11" s="264"/>
      <c r="S11" s="54"/>
      <c r="T11" s="54"/>
      <c r="U11" s="54"/>
      <c r="V11" s="54"/>
    </row>
    <row r="12" spans="1:22" ht="64" x14ac:dyDescent="0.2">
      <c r="A12" s="712"/>
      <c r="B12" s="713"/>
      <c r="C12" s="650" t="s">
        <v>327</v>
      </c>
      <c r="D12" s="649" t="s">
        <v>331</v>
      </c>
      <c r="E12" s="278"/>
      <c r="F12" s="669"/>
      <c r="G12" s="544">
        <f t="shared" si="0"/>
        <v>10</v>
      </c>
      <c r="H12" s="245" t="s">
        <v>349</v>
      </c>
      <c r="I12" s="251">
        <v>1</v>
      </c>
      <c r="J12" s="195"/>
      <c r="K12" s="580"/>
      <c r="L12" s="693"/>
      <c r="M12" s="170"/>
      <c r="N12" s="196" t="str">
        <f t="shared" si="1"/>
        <v/>
      </c>
      <c r="O12" s="247"/>
      <c r="P12" s="248"/>
      <c r="Q12" s="826"/>
      <c r="R12" s="249"/>
      <c r="S12" s="54"/>
      <c r="T12" s="54"/>
      <c r="U12" s="54"/>
      <c r="V12" s="54"/>
    </row>
    <row r="13" spans="1:22" ht="48" x14ac:dyDescent="0.2">
      <c r="A13" s="712"/>
      <c r="B13" s="713"/>
      <c r="C13" s="650"/>
      <c r="D13" s="649"/>
      <c r="E13" s="278">
        <v>2</v>
      </c>
      <c r="F13" s="649" t="s">
        <v>512</v>
      </c>
      <c r="G13" s="244">
        <f>G12+1</f>
        <v>11</v>
      </c>
      <c r="H13" s="245" t="s">
        <v>350</v>
      </c>
      <c r="I13" s="251">
        <v>1</v>
      </c>
      <c r="J13" s="195"/>
      <c r="K13" s="580"/>
      <c r="L13" s="693"/>
      <c r="M13" s="170"/>
      <c r="N13" s="196" t="str">
        <f t="shared" si="1"/>
        <v/>
      </c>
      <c r="O13" s="247"/>
      <c r="P13" s="248"/>
      <c r="Q13" s="826"/>
      <c r="R13" s="249"/>
      <c r="S13" s="54"/>
      <c r="T13" s="54"/>
      <c r="U13" s="54"/>
      <c r="V13" s="54"/>
    </row>
    <row r="14" spans="1:22" ht="48" x14ac:dyDescent="0.2">
      <c r="A14" s="712"/>
      <c r="B14" s="713"/>
      <c r="C14" s="650"/>
      <c r="D14" s="649"/>
      <c r="E14" s="278"/>
      <c r="F14" s="649"/>
      <c r="G14" s="244">
        <f t="shared" si="0"/>
        <v>12</v>
      </c>
      <c r="H14" s="245" t="s">
        <v>351</v>
      </c>
      <c r="I14" s="251">
        <v>1</v>
      </c>
      <c r="J14" s="195"/>
      <c r="K14" s="580"/>
      <c r="L14" s="693"/>
      <c r="M14" s="170"/>
      <c r="N14" s="196" t="str">
        <f t="shared" si="1"/>
        <v/>
      </c>
      <c r="O14" s="247"/>
      <c r="P14" s="248"/>
      <c r="Q14" s="826"/>
      <c r="R14" s="249"/>
      <c r="S14" s="54"/>
      <c r="T14" s="54"/>
      <c r="U14" s="54"/>
      <c r="V14" s="54"/>
    </row>
    <row r="15" spans="1:22" ht="32" x14ac:dyDescent="0.2">
      <c r="A15" s="712"/>
      <c r="B15" s="713"/>
      <c r="C15" s="650"/>
      <c r="D15" s="649"/>
      <c r="E15" s="278"/>
      <c r="F15" s="649"/>
      <c r="G15" s="244">
        <f t="shared" si="0"/>
        <v>13</v>
      </c>
      <c r="H15" s="245" t="s">
        <v>352</v>
      </c>
      <c r="I15" s="251">
        <v>1</v>
      </c>
      <c r="J15" s="195"/>
      <c r="K15" s="580"/>
      <c r="L15" s="693"/>
      <c r="M15" s="170"/>
      <c r="N15" s="196" t="str">
        <f t="shared" si="1"/>
        <v/>
      </c>
      <c r="O15" s="247"/>
      <c r="P15" s="248"/>
      <c r="Q15" s="826"/>
      <c r="R15" s="249"/>
      <c r="S15" s="54"/>
      <c r="T15" s="54"/>
      <c r="U15" s="54"/>
      <c r="V15" s="54"/>
    </row>
    <row r="16" spans="1:22" ht="33" thickBot="1" x14ac:dyDescent="0.25">
      <c r="A16" s="712"/>
      <c r="B16" s="713"/>
      <c r="C16" s="650"/>
      <c r="D16" s="649"/>
      <c r="E16" s="374"/>
      <c r="F16" s="352"/>
      <c r="G16" s="255">
        <f t="shared" si="0"/>
        <v>14</v>
      </c>
      <c r="H16" s="265" t="s">
        <v>353</v>
      </c>
      <c r="I16" s="251">
        <v>1</v>
      </c>
      <c r="J16" s="195"/>
      <c r="K16" s="509"/>
      <c r="L16" s="692"/>
      <c r="M16" s="174"/>
      <c r="N16" s="202" t="str">
        <f t="shared" si="1"/>
        <v/>
      </c>
      <c r="O16" s="256"/>
      <c r="P16" s="248"/>
      <c r="Q16" s="826"/>
      <c r="R16" s="249"/>
      <c r="S16" s="54"/>
      <c r="T16" s="54"/>
      <c r="U16" s="54"/>
      <c r="V16" s="54"/>
    </row>
    <row r="17" spans="1:22" ht="32" x14ac:dyDescent="0.2">
      <c r="A17" s="712"/>
      <c r="B17" s="713"/>
      <c r="C17" s="650"/>
      <c r="D17" s="649"/>
      <c r="E17" s="776">
        <v>3</v>
      </c>
      <c r="F17" s="818" t="s">
        <v>336</v>
      </c>
      <c r="G17" s="177">
        <f t="shared" ref="G17:G22" si="2">G16+1</f>
        <v>15</v>
      </c>
      <c r="H17" s="266" t="s">
        <v>354</v>
      </c>
      <c r="I17" s="260">
        <v>1</v>
      </c>
      <c r="J17" s="261">
        <f>SUM(I17:I19)</f>
        <v>3</v>
      </c>
      <c r="K17" s="303"/>
      <c r="L17" s="691" t="s">
        <v>112</v>
      </c>
      <c r="M17" s="177"/>
      <c r="N17" s="112" t="str">
        <f t="shared" si="1"/>
        <v/>
      </c>
      <c r="O17" s="241"/>
      <c r="P17" s="263"/>
      <c r="Q17" s="828">
        <f>SUM(N17:N19)</f>
        <v>0</v>
      </c>
      <c r="R17" s="264"/>
      <c r="S17" s="54"/>
      <c r="T17" s="54"/>
      <c r="U17" s="54"/>
      <c r="V17" s="54"/>
    </row>
    <row r="18" spans="1:22" ht="32" x14ac:dyDescent="0.2">
      <c r="A18" s="712"/>
      <c r="B18" s="713"/>
      <c r="C18" s="650"/>
      <c r="D18" s="649"/>
      <c r="E18" s="777"/>
      <c r="F18" s="693"/>
      <c r="G18" s="170">
        <f t="shared" si="2"/>
        <v>16</v>
      </c>
      <c r="H18" s="267" t="s">
        <v>355</v>
      </c>
      <c r="I18" s="268">
        <v>1</v>
      </c>
      <c r="J18" s="269"/>
      <c r="K18" s="580"/>
      <c r="L18" s="693"/>
      <c r="M18" s="170"/>
      <c r="N18" s="196" t="str">
        <f t="shared" si="1"/>
        <v/>
      </c>
      <c r="O18" s="247"/>
      <c r="P18" s="271"/>
      <c r="Q18" s="780"/>
      <c r="R18" s="249"/>
      <c r="S18" s="54"/>
      <c r="T18" s="54"/>
      <c r="U18" s="54"/>
      <c r="V18" s="54"/>
    </row>
    <row r="19" spans="1:22" ht="33" thickBot="1" x14ac:dyDescent="0.25">
      <c r="A19" s="712"/>
      <c r="B19" s="713"/>
      <c r="C19" s="650"/>
      <c r="D19" s="649"/>
      <c r="E19" s="778"/>
      <c r="F19" s="693"/>
      <c r="G19" s="174">
        <f t="shared" si="2"/>
        <v>17</v>
      </c>
      <c r="H19" s="267" t="s">
        <v>356</v>
      </c>
      <c r="I19" s="268">
        <v>1</v>
      </c>
      <c r="J19" s="269"/>
      <c r="K19" s="509"/>
      <c r="L19" s="692"/>
      <c r="M19" s="174"/>
      <c r="N19" s="202" t="str">
        <f t="shared" si="1"/>
        <v/>
      </c>
      <c r="O19" s="256"/>
      <c r="P19" s="272"/>
      <c r="Q19" s="780"/>
      <c r="R19" s="249"/>
      <c r="S19" s="54"/>
      <c r="T19" s="54"/>
      <c r="U19" s="54"/>
      <c r="V19" s="54"/>
    </row>
    <row r="20" spans="1:22" ht="32" x14ac:dyDescent="0.2">
      <c r="A20" s="712"/>
      <c r="B20" s="713">
        <v>2</v>
      </c>
      <c r="C20" s="650"/>
      <c r="D20" s="649"/>
      <c r="E20" s="776">
        <v>4</v>
      </c>
      <c r="F20" s="821" t="s">
        <v>337</v>
      </c>
      <c r="G20" s="273">
        <f t="shared" si="2"/>
        <v>18</v>
      </c>
      <c r="H20" s="274" t="s">
        <v>357</v>
      </c>
      <c r="I20" s="275">
        <v>1</v>
      </c>
      <c r="J20" s="261">
        <f>SUM(I20:I22)</f>
        <v>3</v>
      </c>
      <c r="K20" s="303"/>
      <c r="L20" s="691" t="s">
        <v>113</v>
      </c>
      <c r="M20" s="177"/>
      <c r="N20" s="112" t="str">
        <f t="shared" si="1"/>
        <v/>
      </c>
      <c r="O20" s="241"/>
      <c r="P20" s="276"/>
      <c r="Q20" s="829">
        <f>SUM(N20:N22)</f>
        <v>0</v>
      </c>
      <c r="R20" s="277"/>
      <c r="S20" s="54"/>
      <c r="T20" s="54"/>
      <c r="U20" s="54"/>
      <c r="V20" s="54"/>
    </row>
    <row r="21" spans="1:22" ht="32" x14ac:dyDescent="0.2">
      <c r="A21" s="712"/>
      <c r="B21" s="713"/>
      <c r="C21" s="650"/>
      <c r="D21" s="649"/>
      <c r="E21" s="777"/>
      <c r="F21" s="693"/>
      <c r="G21" s="278">
        <f t="shared" si="2"/>
        <v>19</v>
      </c>
      <c r="H21" s="279" t="s">
        <v>358</v>
      </c>
      <c r="I21" s="280">
        <v>1</v>
      </c>
      <c r="J21" s="269"/>
      <c r="K21" s="580"/>
      <c r="L21" s="693"/>
      <c r="M21" s="170"/>
      <c r="N21" s="196" t="str">
        <f t="shared" si="1"/>
        <v/>
      </c>
      <c r="O21" s="247"/>
      <c r="P21" s="281"/>
      <c r="Q21" s="780"/>
      <c r="R21" s="282"/>
      <c r="S21" s="54"/>
      <c r="T21" s="54"/>
      <c r="U21" s="54"/>
      <c r="V21" s="54"/>
    </row>
    <row r="22" spans="1:22" ht="33" thickBot="1" x14ac:dyDescent="0.25">
      <c r="A22" s="712"/>
      <c r="B22" s="713"/>
      <c r="C22" s="654"/>
      <c r="D22" s="352"/>
      <c r="E22" s="778"/>
      <c r="F22" s="822"/>
      <c r="G22" s="174">
        <f t="shared" si="2"/>
        <v>20</v>
      </c>
      <c r="H22" s="551" t="s">
        <v>359</v>
      </c>
      <c r="I22" s="283">
        <v>1</v>
      </c>
      <c r="J22" s="254"/>
      <c r="K22" s="509"/>
      <c r="L22" s="692"/>
      <c r="M22" s="174"/>
      <c r="N22" s="202" t="str">
        <f t="shared" si="1"/>
        <v/>
      </c>
      <c r="O22" s="256"/>
      <c r="P22" s="285"/>
      <c r="Q22" s="830"/>
      <c r="R22" s="286"/>
      <c r="S22" s="54"/>
      <c r="T22" s="54"/>
      <c r="U22" s="54"/>
      <c r="V22" s="54"/>
    </row>
    <row r="23" spans="1:22" ht="32" x14ac:dyDescent="0.2">
      <c r="A23" s="712"/>
      <c r="B23" s="713">
        <v>3</v>
      </c>
      <c r="C23" s="787" t="s">
        <v>328</v>
      </c>
      <c r="D23" s="779" t="s">
        <v>332</v>
      </c>
      <c r="E23" s="819">
        <v>5</v>
      </c>
      <c r="F23" s="779" t="s">
        <v>338</v>
      </c>
      <c r="G23" s="237">
        <f t="shared" si="0"/>
        <v>21</v>
      </c>
      <c r="H23" s="553" t="s">
        <v>360</v>
      </c>
      <c r="I23" s="287">
        <v>1</v>
      </c>
      <c r="J23" s="177">
        <f>SUM(I23:I27)</f>
        <v>5</v>
      </c>
      <c r="K23" s="303"/>
      <c r="L23" s="691" t="s">
        <v>114</v>
      </c>
      <c r="M23" s="177"/>
      <c r="N23" s="112" t="str">
        <f t="shared" si="1"/>
        <v/>
      </c>
      <c r="O23" s="241"/>
      <c r="P23" s="288"/>
      <c r="Q23" s="813">
        <f>SUM(N23:N27)</f>
        <v>0</v>
      </c>
      <c r="R23" s="243"/>
      <c r="S23" s="54"/>
      <c r="T23" s="54"/>
      <c r="U23" s="54"/>
      <c r="V23" s="54"/>
    </row>
    <row r="24" spans="1:22" ht="32" x14ac:dyDescent="0.2">
      <c r="A24" s="712"/>
      <c r="B24" s="713"/>
      <c r="C24" s="788"/>
      <c r="D24" s="780"/>
      <c r="E24" s="780"/>
      <c r="F24" s="780"/>
      <c r="G24" s="244">
        <f t="shared" si="0"/>
        <v>22</v>
      </c>
      <c r="H24" s="554" t="s">
        <v>361</v>
      </c>
      <c r="I24" s="289">
        <v>1</v>
      </c>
      <c r="J24" s="170"/>
      <c r="K24" s="580"/>
      <c r="L24" s="693"/>
      <c r="M24" s="170"/>
      <c r="N24" s="196" t="str">
        <f t="shared" si="1"/>
        <v/>
      </c>
      <c r="O24" s="247"/>
      <c r="P24" s="290"/>
      <c r="Q24" s="813"/>
      <c r="R24" s="249"/>
      <c r="S24" s="54"/>
      <c r="T24" s="54"/>
      <c r="U24" s="54"/>
      <c r="V24" s="54"/>
    </row>
    <row r="25" spans="1:22" ht="19" x14ac:dyDescent="0.2">
      <c r="A25" s="712"/>
      <c r="B25" s="713"/>
      <c r="C25" s="788"/>
      <c r="D25" s="780"/>
      <c r="E25" s="780"/>
      <c r="F25" s="780"/>
      <c r="G25" s="244">
        <f t="shared" si="0"/>
        <v>23</v>
      </c>
      <c r="H25" s="554" t="s">
        <v>362</v>
      </c>
      <c r="I25" s="289">
        <v>1</v>
      </c>
      <c r="J25" s="170"/>
      <c r="K25" s="580"/>
      <c r="L25" s="693"/>
      <c r="M25" s="170"/>
      <c r="N25" s="196" t="str">
        <f t="shared" si="1"/>
        <v/>
      </c>
      <c r="O25" s="247"/>
      <c r="P25" s="290"/>
      <c r="Q25" s="813"/>
      <c r="R25" s="249"/>
      <c r="S25" s="54"/>
      <c r="T25" s="54"/>
      <c r="U25" s="54"/>
      <c r="V25" s="54"/>
    </row>
    <row r="26" spans="1:22" ht="48" x14ac:dyDescent="0.2">
      <c r="A26" s="712"/>
      <c r="B26" s="713"/>
      <c r="C26" s="788"/>
      <c r="D26" s="780"/>
      <c r="E26" s="780"/>
      <c r="F26" s="780"/>
      <c r="G26" s="244">
        <f>G25+1</f>
        <v>24</v>
      </c>
      <c r="H26" s="555" t="s">
        <v>363</v>
      </c>
      <c r="I26" s="289">
        <v>1</v>
      </c>
      <c r="J26" s="170"/>
      <c r="K26" s="580"/>
      <c r="L26" s="693"/>
      <c r="M26" s="170"/>
      <c r="N26" s="196" t="str">
        <f t="shared" si="1"/>
        <v/>
      </c>
      <c r="O26" s="247"/>
      <c r="P26" s="290"/>
      <c r="Q26" s="813"/>
      <c r="R26" s="249"/>
      <c r="S26" s="54"/>
      <c r="T26" s="54"/>
      <c r="U26" s="54"/>
      <c r="V26" s="54"/>
    </row>
    <row r="27" spans="1:22" ht="49" thickBot="1" x14ac:dyDescent="0.25">
      <c r="A27" s="712"/>
      <c r="B27" s="713"/>
      <c r="C27" s="817"/>
      <c r="D27" s="781"/>
      <c r="E27" s="820"/>
      <c r="F27" s="816"/>
      <c r="G27" s="550">
        <f t="shared" si="0"/>
        <v>25</v>
      </c>
      <c r="H27" s="556" t="s">
        <v>365</v>
      </c>
      <c r="I27" s="291">
        <v>1</v>
      </c>
      <c r="J27" s="174"/>
      <c r="K27" s="509"/>
      <c r="L27" s="692"/>
      <c r="M27" s="174"/>
      <c r="N27" s="202" t="str">
        <f t="shared" si="1"/>
        <v/>
      </c>
      <c r="O27" s="256"/>
      <c r="P27" s="256"/>
      <c r="Q27" s="813"/>
      <c r="R27" s="258"/>
      <c r="S27" s="54"/>
      <c r="T27" s="54"/>
      <c r="U27" s="54"/>
      <c r="V27" s="54"/>
    </row>
    <row r="28" spans="1:22" ht="32" x14ac:dyDescent="0.2">
      <c r="A28" s="712"/>
      <c r="B28" s="713"/>
      <c r="C28" s="537"/>
      <c r="D28" s="655"/>
      <c r="E28" s="377"/>
      <c r="F28" s="659"/>
      <c r="G28" s="244">
        <f>G27+1</f>
        <v>26</v>
      </c>
      <c r="H28" s="552" t="s">
        <v>364</v>
      </c>
      <c r="I28" s="238">
        <v>1</v>
      </c>
      <c r="J28" s="303">
        <f>SUM(I28:I36)</f>
        <v>9</v>
      </c>
      <c r="K28" s="303"/>
      <c r="L28" s="691" t="s">
        <v>115</v>
      </c>
      <c r="M28" s="177"/>
      <c r="N28" s="112" t="str">
        <f t="shared" si="1"/>
        <v/>
      </c>
      <c r="O28" s="241"/>
      <c r="P28" s="292"/>
      <c r="Q28" s="814">
        <f>SUM(N28:N36)</f>
        <v>0</v>
      </c>
      <c r="R28" s="293"/>
    </row>
    <row r="29" spans="1:22" ht="32" x14ac:dyDescent="0.2">
      <c r="A29" s="712"/>
      <c r="B29" s="713"/>
      <c r="C29" s="538"/>
      <c r="D29" s="651"/>
      <c r="E29" s="278"/>
      <c r="F29" s="649"/>
      <c r="G29" s="244">
        <f t="shared" si="0"/>
        <v>27</v>
      </c>
      <c r="H29" s="245" t="s">
        <v>366</v>
      </c>
      <c r="I29" s="283">
        <v>1</v>
      </c>
      <c r="J29" s="294"/>
      <c r="K29" s="580"/>
      <c r="L29" s="693"/>
      <c r="M29" s="170"/>
      <c r="N29" s="196" t="str">
        <f t="shared" si="1"/>
        <v/>
      </c>
      <c r="O29" s="247"/>
      <c r="P29" s="295"/>
      <c r="Q29" s="815"/>
      <c r="R29" s="296"/>
    </row>
    <row r="30" spans="1:22" ht="32" x14ac:dyDescent="0.2">
      <c r="A30" s="712"/>
      <c r="B30" s="195"/>
      <c r="C30" s="538"/>
      <c r="D30" s="651"/>
      <c r="E30" s="278"/>
      <c r="F30" s="649"/>
      <c r="G30" s="244">
        <f>G29+1</f>
        <v>28</v>
      </c>
      <c r="H30" s="245" t="s">
        <v>367</v>
      </c>
      <c r="I30" s="280">
        <v>1</v>
      </c>
      <c r="J30" s="297"/>
      <c r="K30" s="580"/>
      <c r="L30" s="693"/>
      <c r="M30" s="170"/>
      <c r="N30" s="196" t="str">
        <f t="shared" si="1"/>
        <v/>
      </c>
      <c r="O30" s="247"/>
      <c r="P30" s="295"/>
      <c r="Q30" s="815"/>
      <c r="R30" s="298"/>
    </row>
    <row r="31" spans="1:22" ht="32" x14ac:dyDescent="0.2">
      <c r="A31" s="712"/>
      <c r="B31" s="713"/>
      <c r="C31" s="538"/>
      <c r="D31" s="651"/>
      <c r="E31" s="278"/>
      <c r="F31" s="649"/>
      <c r="G31" s="244">
        <f>G30+1</f>
        <v>29</v>
      </c>
      <c r="H31" s="245" t="s">
        <v>368</v>
      </c>
      <c r="I31" s="246">
        <v>1</v>
      </c>
      <c r="J31" s="299"/>
      <c r="K31" s="580"/>
      <c r="L31" s="693"/>
      <c r="M31" s="170"/>
      <c r="N31" s="196" t="str">
        <f t="shared" si="1"/>
        <v/>
      </c>
      <c r="O31" s="247"/>
      <c r="P31" s="295"/>
      <c r="Q31" s="815"/>
      <c r="R31" s="298"/>
    </row>
    <row r="32" spans="1:22" ht="48" x14ac:dyDescent="0.2">
      <c r="A32" s="712"/>
      <c r="B32" s="713"/>
      <c r="C32" s="538" t="s">
        <v>329</v>
      </c>
      <c r="D32" s="651" t="s">
        <v>333</v>
      </c>
      <c r="E32" s="278">
        <v>6</v>
      </c>
      <c r="F32" s="649" t="s">
        <v>492</v>
      </c>
      <c r="G32" s="244">
        <f t="shared" si="0"/>
        <v>30</v>
      </c>
      <c r="H32" s="245" t="s">
        <v>369</v>
      </c>
      <c r="I32" s="246">
        <v>1</v>
      </c>
      <c r="J32" s="299"/>
      <c r="K32" s="580"/>
      <c r="L32" s="693"/>
      <c r="M32" s="170"/>
      <c r="N32" s="196" t="str">
        <f t="shared" si="1"/>
        <v/>
      </c>
      <c r="O32" s="247"/>
      <c r="P32" s="295"/>
      <c r="Q32" s="815"/>
      <c r="R32" s="298"/>
    </row>
    <row r="33" spans="1:26" ht="32" x14ac:dyDescent="0.2">
      <c r="A33" s="712"/>
      <c r="B33" s="713"/>
      <c r="C33" s="538"/>
      <c r="D33" s="651"/>
      <c r="E33" s="278"/>
      <c r="F33" s="649"/>
      <c r="G33" s="244">
        <f t="shared" si="0"/>
        <v>31</v>
      </c>
      <c r="H33" s="300" t="s">
        <v>370</v>
      </c>
      <c r="I33" s="246">
        <v>1</v>
      </c>
      <c r="J33" s="299"/>
      <c r="K33" s="580"/>
      <c r="L33" s="693"/>
      <c r="M33" s="170"/>
      <c r="N33" s="196" t="str">
        <f t="shared" si="1"/>
        <v/>
      </c>
      <c r="O33" s="247"/>
      <c r="P33" s="295"/>
      <c r="Q33" s="815"/>
      <c r="R33" s="298"/>
    </row>
    <row r="34" spans="1:26" ht="32" x14ac:dyDescent="0.2">
      <c r="A34" s="712"/>
      <c r="B34" s="713"/>
      <c r="C34" s="538"/>
      <c r="D34" s="651"/>
      <c r="E34" s="278"/>
      <c r="F34" s="649"/>
      <c r="G34" s="244">
        <f>G33+1</f>
        <v>32</v>
      </c>
      <c r="H34" s="300" t="s">
        <v>371</v>
      </c>
      <c r="I34" s="246">
        <v>1</v>
      </c>
      <c r="J34" s="299"/>
      <c r="K34" s="580"/>
      <c r="L34" s="693"/>
      <c r="M34" s="170"/>
      <c r="N34" s="196" t="str">
        <f t="shared" si="1"/>
        <v/>
      </c>
      <c r="O34" s="247"/>
      <c r="P34" s="295"/>
      <c r="Q34" s="815"/>
      <c r="R34" s="298"/>
    </row>
    <row r="35" spans="1:26" ht="32" x14ac:dyDescent="0.2">
      <c r="A35" s="712"/>
      <c r="B35" s="713"/>
      <c r="C35" s="538"/>
      <c r="D35" s="651"/>
      <c r="E35" s="278"/>
      <c r="F35" s="649"/>
      <c r="G35" s="244">
        <f>G34+1</f>
        <v>33</v>
      </c>
      <c r="H35" s="245" t="s">
        <v>372</v>
      </c>
      <c r="I35" s="246">
        <v>1</v>
      </c>
      <c r="J35" s="299"/>
      <c r="K35" s="580"/>
      <c r="L35" s="693"/>
      <c r="M35" s="170"/>
      <c r="N35" s="196" t="str">
        <f t="shared" si="1"/>
        <v/>
      </c>
      <c r="O35" s="247"/>
      <c r="P35" s="295"/>
      <c r="Q35" s="815"/>
      <c r="R35" s="298"/>
    </row>
    <row r="36" spans="1:26" ht="33" thickBot="1" x14ac:dyDescent="0.25">
      <c r="A36" s="712"/>
      <c r="B36" s="713"/>
      <c r="C36" s="539"/>
      <c r="D36" s="651"/>
      <c r="E36" s="374"/>
      <c r="F36" s="649"/>
      <c r="G36" s="187">
        <f t="shared" si="0"/>
        <v>34</v>
      </c>
      <c r="H36" s="301" t="s">
        <v>373</v>
      </c>
      <c r="I36" s="283">
        <v>1</v>
      </c>
      <c r="J36" s="294"/>
      <c r="K36" s="509"/>
      <c r="L36" s="692"/>
      <c r="M36" s="174"/>
      <c r="N36" s="202" t="str">
        <f t="shared" si="1"/>
        <v/>
      </c>
      <c r="O36" s="256"/>
      <c r="P36" s="302"/>
      <c r="Q36" s="815"/>
      <c r="R36" s="296"/>
    </row>
    <row r="37" spans="1:26" ht="19" x14ac:dyDescent="0.2">
      <c r="A37" s="712"/>
      <c r="B37" s="713">
        <v>6</v>
      </c>
      <c r="C37" s="811" t="s">
        <v>330</v>
      </c>
      <c r="D37" s="776" t="s">
        <v>334</v>
      </c>
      <c r="E37" s="776">
        <v>7</v>
      </c>
      <c r="F37" s="776" t="s">
        <v>339</v>
      </c>
      <c r="G37" s="303">
        <f t="shared" si="0"/>
        <v>35</v>
      </c>
      <c r="H37" s="304" t="s">
        <v>374</v>
      </c>
      <c r="I37" s="305">
        <v>1</v>
      </c>
      <c r="J37" s="306">
        <f>SUM(I37:I38)</f>
        <v>2</v>
      </c>
      <c r="K37" s="303"/>
      <c r="L37" s="691" t="s">
        <v>116</v>
      </c>
      <c r="M37" s="177"/>
      <c r="N37" s="112" t="str">
        <f t="shared" si="1"/>
        <v/>
      </c>
      <c r="O37" s="241"/>
      <c r="P37" s="308"/>
      <c r="Q37" s="809">
        <f>SUM(N37:N38)</f>
        <v>0</v>
      </c>
      <c r="R37" s="293"/>
    </row>
    <row r="38" spans="1:26" ht="27" customHeight="1" thickBot="1" x14ac:dyDescent="0.25">
      <c r="A38" s="712"/>
      <c r="B38" s="713"/>
      <c r="C38" s="812"/>
      <c r="D38" s="778"/>
      <c r="E38" s="778"/>
      <c r="F38" s="778"/>
      <c r="G38" s="284">
        <f t="shared" si="0"/>
        <v>36</v>
      </c>
      <c r="H38" s="309" t="s">
        <v>375</v>
      </c>
      <c r="I38" s="310">
        <v>1</v>
      </c>
      <c r="J38" s="311"/>
      <c r="K38" s="509"/>
      <c r="L38" s="692"/>
      <c r="M38" s="374"/>
      <c r="N38" s="202" t="str">
        <f t="shared" si="1"/>
        <v/>
      </c>
      <c r="O38" s="256"/>
      <c r="P38" s="312"/>
      <c r="Q38" s="810"/>
      <c r="R38" s="313"/>
    </row>
    <row r="39" spans="1:26" ht="25.5" hidden="1" customHeight="1" thickBot="1" x14ac:dyDescent="0.25">
      <c r="A39" s="712"/>
      <c r="B39" s="314">
        <f t="shared" ref="B39:H39" si="3">COUNTA(B3:B38)</f>
        <v>4</v>
      </c>
      <c r="C39" s="315">
        <f t="shared" si="3"/>
        <v>4</v>
      </c>
      <c r="D39" s="316">
        <f t="shared" si="3"/>
        <v>4</v>
      </c>
      <c r="E39" s="317">
        <f t="shared" si="3"/>
        <v>7</v>
      </c>
      <c r="F39" s="318">
        <f t="shared" si="3"/>
        <v>7</v>
      </c>
      <c r="G39" s="319">
        <f t="shared" si="3"/>
        <v>36</v>
      </c>
      <c r="H39" s="320">
        <f t="shared" si="3"/>
        <v>36</v>
      </c>
      <c r="I39" s="321">
        <f>SUM(I3:I38)</f>
        <v>36</v>
      </c>
      <c r="J39" s="322">
        <f>SUM(J3:J38)</f>
        <v>28</v>
      </c>
      <c r="K39" s="323"/>
      <c r="L39" s="324"/>
      <c r="M39" s="273" t="s">
        <v>469</v>
      </c>
      <c r="N39" s="307">
        <f t="shared" si="1"/>
        <v>1</v>
      </c>
      <c r="O39" s="242"/>
      <c r="P39" s="325"/>
      <c r="Q39" s="326">
        <f>SUM(Q3:Q38)</f>
        <v>0</v>
      </c>
      <c r="R39" s="323"/>
    </row>
    <row r="40" spans="1:26" ht="49" thickBot="1" x14ac:dyDescent="0.25">
      <c r="H40" s="54" t="s">
        <v>217</v>
      </c>
    </row>
    <row r="41" spans="1:26" ht="49" thickBot="1" x14ac:dyDescent="0.25">
      <c r="S41" s="210" t="s">
        <v>474</v>
      </c>
      <c r="T41" s="211" t="s">
        <v>192</v>
      </c>
      <c r="U41" s="574"/>
      <c r="V41" s="212" t="s">
        <v>195</v>
      </c>
      <c r="W41" s="212" t="s">
        <v>475</v>
      </c>
      <c r="X41" s="212" t="s">
        <v>477</v>
      </c>
      <c r="Y41" s="212" t="s">
        <v>478</v>
      </c>
      <c r="Z41" s="213" t="s">
        <v>476</v>
      </c>
    </row>
    <row r="42" spans="1:26" ht="49" thickBot="1" x14ac:dyDescent="0.25">
      <c r="S42" s="758">
        <f>SUM(X42:X45)/((SUM(X42:X45))+(SUM(Y42:Y45)))</f>
        <v>0</v>
      </c>
      <c r="T42" s="823" t="s">
        <v>327</v>
      </c>
      <c r="U42" s="671">
        <v>1</v>
      </c>
      <c r="V42" s="581" t="s">
        <v>489</v>
      </c>
      <c r="W42" s="216" t="s">
        <v>152</v>
      </c>
      <c r="X42" s="217">
        <f>Q3</f>
        <v>0</v>
      </c>
      <c r="Y42" s="217">
        <f>8-X42</f>
        <v>8</v>
      </c>
      <c r="Z42" s="609">
        <f>X42/8</f>
        <v>0</v>
      </c>
    </row>
    <row r="43" spans="1:26" ht="80.5" customHeight="1" thickBot="1" x14ac:dyDescent="0.25">
      <c r="S43" s="759"/>
      <c r="T43" s="823"/>
      <c r="U43" s="671">
        <v>2</v>
      </c>
      <c r="V43" s="219" t="s">
        <v>490</v>
      </c>
      <c r="W43" s="141" t="s">
        <v>153</v>
      </c>
      <c r="X43" s="198">
        <f>Q11</f>
        <v>0</v>
      </c>
      <c r="Y43" s="142">
        <f>6-X43</f>
        <v>6</v>
      </c>
      <c r="Z43" s="609">
        <f>X43/6</f>
        <v>0</v>
      </c>
    </row>
    <row r="44" spans="1:26" ht="48" customHeight="1" thickBot="1" x14ac:dyDescent="0.25">
      <c r="S44" s="759"/>
      <c r="T44" s="823"/>
      <c r="U44" s="671">
        <v>3</v>
      </c>
      <c r="V44" s="219" t="s">
        <v>491</v>
      </c>
      <c r="W44" s="141" t="s">
        <v>154</v>
      </c>
      <c r="X44" s="142">
        <f>Q17</f>
        <v>0</v>
      </c>
      <c r="Y44" s="142">
        <f>3-X44</f>
        <v>3</v>
      </c>
      <c r="Z44" s="609">
        <f>X44/3</f>
        <v>0</v>
      </c>
    </row>
    <row r="45" spans="1:26" ht="65" thickBot="1" x14ac:dyDescent="0.25">
      <c r="S45" s="762"/>
      <c r="T45" s="824"/>
      <c r="U45" s="671">
        <v>4</v>
      </c>
      <c r="V45" s="582" t="s">
        <v>337</v>
      </c>
      <c r="W45" s="328" t="s">
        <v>155</v>
      </c>
      <c r="X45" s="329">
        <f>Q20</f>
        <v>0</v>
      </c>
      <c r="Y45" s="329">
        <f>3-X45</f>
        <v>3</v>
      </c>
      <c r="Z45" s="609">
        <f>X45/3</f>
        <v>0</v>
      </c>
    </row>
    <row r="46" spans="1:26" ht="65" thickBot="1" x14ac:dyDescent="0.25">
      <c r="S46" s="609">
        <f>SUM(X46)/((SUM(X46))+(SUM(Y46)))</f>
        <v>0</v>
      </c>
      <c r="T46" s="610" t="s">
        <v>328</v>
      </c>
      <c r="U46" s="583">
        <v>5</v>
      </c>
      <c r="V46" s="330" t="s">
        <v>338</v>
      </c>
      <c r="W46" s="331" t="s">
        <v>156</v>
      </c>
      <c r="X46" s="332">
        <f>Q23</f>
        <v>0</v>
      </c>
      <c r="Y46" s="333">
        <f>5-X46</f>
        <v>5</v>
      </c>
      <c r="Z46" s="609">
        <f>X46/5</f>
        <v>0</v>
      </c>
    </row>
    <row r="47" spans="1:26" ht="80" customHeight="1" thickTop="1" thickBot="1" x14ac:dyDescent="0.25">
      <c r="S47" s="609">
        <f>SUM(X47)/((SUM(X47))+(SUM(Y47)))</f>
        <v>0</v>
      </c>
      <c r="T47" s="611" t="s">
        <v>329</v>
      </c>
      <c r="U47" s="584">
        <v>6</v>
      </c>
      <c r="V47" s="334" t="s">
        <v>492</v>
      </c>
      <c r="W47" s="335" t="s">
        <v>157</v>
      </c>
      <c r="X47" s="336">
        <f>Q28</f>
        <v>0</v>
      </c>
      <c r="Y47" s="336">
        <f>9-X47</f>
        <v>9</v>
      </c>
      <c r="Z47" s="609">
        <f>X47/9</f>
        <v>0</v>
      </c>
    </row>
    <row r="48" spans="1:26" ht="50" thickTop="1" thickBot="1" x14ac:dyDescent="0.25">
      <c r="S48" s="609">
        <f>SUM(X48)/((SUM(X48))+(SUM(Y48)))</f>
        <v>0</v>
      </c>
      <c r="T48" s="612" t="s">
        <v>330</v>
      </c>
      <c r="U48" s="585">
        <v>7</v>
      </c>
      <c r="V48" s="334" t="s">
        <v>339</v>
      </c>
      <c r="W48" s="214" t="s">
        <v>158</v>
      </c>
      <c r="X48" s="337">
        <f>Q37</f>
        <v>0</v>
      </c>
      <c r="Y48" s="338">
        <f>2-X48</f>
        <v>2</v>
      </c>
      <c r="Z48" s="609">
        <f>X48/2</f>
        <v>0</v>
      </c>
    </row>
    <row r="49" spans="19:26" ht="17" thickBot="1" x14ac:dyDescent="0.25">
      <c r="S49" s="34">
        <f>X49/(X49+Y49)</f>
        <v>0</v>
      </c>
      <c r="T49" s="613" t="s">
        <v>142</v>
      </c>
      <c r="U49" s="586"/>
      <c r="V49" s="151"/>
      <c r="W49" s="339"/>
      <c r="X49" s="151">
        <f>SUM(X42:X48)</f>
        <v>0</v>
      </c>
      <c r="Y49" s="340">
        <f>SUM(Y42:Y48)</f>
        <v>36</v>
      </c>
      <c r="Z49" s="153"/>
    </row>
    <row r="50" spans="19:26" x14ac:dyDescent="0.2"/>
    <row r="51" spans="19:26" x14ac:dyDescent="0.2">
      <c r="W51" s="341"/>
    </row>
    <row r="52" spans="19:26" x14ac:dyDescent="0.2"/>
    <row r="53" spans="19:26" x14ac:dyDescent="0.2"/>
    <row r="54" spans="19:26" x14ac:dyDescent="0.2"/>
    <row r="55" spans="19:26" x14ac:dyDescent="0.2"/>
    <row r="56" spans="19:26" x14ac:dyDescent="0.2"/>
    <row r="57" spans="19:26" x14ac:dyDescent="0.2"/>
    <row r="58" spans="19:26" x14ac:dyDescent="0.2"/>
    <row r="59" spans="19:26" x14ac:dyDescent="0.2"/>
    <row r="60" spans="19:26" x14ac:dyDescent="0.2"/>
    <row r="61" spans="19:26" x14ac:dyDescent="0.2"/>
    <row r="62" spans="19:26" x14ac:dyDescent="0.2"/>
    <row r="63" spans="19:26" x14ac:dyDescent="0.2"/>
    <row r="64" spans="19:2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95" x14ac:dyDescent="0.2"/>
    <row r="148" spans="1:2" ht="15" hidden="1" customHeight="1" x14ac:dyDescent="0.2">
      <c r="A148" s="180"/>
      <c r="B148" s="180"/>
    </row>
    <row r="175" x14ac:dyDescent="0.2"/>
    <row r="186" x14ac:dyDescent="0.2"/>
    <row r="187" x14ac:dyDescent="0.2"/>
  </sheetData>
  <mergeCells count="38">
    <mergeCell ref="E37:E38"/>
    <mergeCell ref="S42:S45"/>
    <mergeCell ref="E3:E10"/>
    <mergeCell ref="T42:T45"/>
    <mergeCell ref="Q3:Q10"/>
    <mergeCell ref="Q11:Q16"/>
    <mergeCell ref="Q17:Q19"/>
    <mergeCell ref="Q20:Q22"/>
    <mergeCell ref="A3:A39"/>
    <mergeCell ref="B3:B19"/>
    <mergeCell ref="B20:B22"/>
    <mergeCell ref="B23:B27"/>
    <mergeCell ref="B28:B29"/>
    <mergeCell ref="B31:B36"/>
    <mergeCell ref="B37:B38"/>
    <mergeCell ref="C23:C27"/>
    <mergeCell ref="D23:D27"/>
    <mergeCell ref="F17:F19"/>
    <mergeCell ref="E23:E27"/>
    <mergeCell ref="F20:F22"/>
    <mergeCell ref="E17:E19"/>
    <mergeCell ref="E20:E22"/>
    <mergeCell ref="C1:L1"/>
    <mergeCell ref="Q37:Q38"/>
    <mergeCell ref="C37:C38"/>
    <mergeCell ref="D37:D38"/>
    <mergeCell ref="F37:F38"/>
    <mergeCell ref="L37:L38"/>
    <mergeCell ref="L3:L10"/>
    <mergeCell ref="L11:L16"/>
    <mergeCell ref="L17:L19"/>
    <mergeCell ref="L20:L22"/>
    <mergeCell ref="L28:L36"/>
    <mergeCell ref="Q23:Q27"/>
    <mergeCell ref="Q28:Q36"/>
    <mergeCell ref="F3:F10"/>
    <mergeCell ref="L23:L27"/>
    <mergeCell ref="F23:F27"/>
  </mergeCells>
  <conditionalFormatting sqref="S42 S46:S49">
    <cfRule type="cellIs" dxfId="54" priority="6" operator="greaterThan">
      <formula>0.8999</formula>
    </cfRule>
    <cfRule type="cellIs" dxfId="53" priority="7" operator="between">
      <formula>0.7</formula>
      <formula>0.8999</formula>
    </cfRule>
    <cfRule type="cellIs" dxfId="52" priority="8" operator="between">
      <formula>0.5</formula>
      <formula>0.6999</formula>
    </cfRule>
    <cfRule type="cellIs" dxfId="51" priority="9" operator="between">
      <formula>0.3</formula>
      <formula>0.4999</formula>
    </cfRule>
    <cfRule type="cellIs" dxfId="50" priority="10" operator="between">
      <formula>0</formula>
      <formula>0.2999</formula>
    </cfRule>
  </conditionalFormatting>
  <conditionalFormatting sqref="Z42:Z48">
    <cfRule type="cellIs" dxfId="49" priority="1" operator="greaterThan">
      <formula>0.8999</formula>
    </cfRule>
    <cfRule type="cellIs" dxfId="48" priority="2" operator="between">
      <formula>0.7</formula>
      <formula>0.8999</formula>
    </cfRule>
    <cfRule type="cellIs" dxfId="47" priority="3" operator="between">
      <formula>0.5</formula>
      <formula>0.6999</formula>
    </cfRule>
    <cfRule type="cellIs" dxfId="46" priority="4" operator="between">
      <formula>0.3</formula>
      <formula>0.4999</formula>
    </cfRule>
    <cfRule type="cellIs" dxfId="45" priority="5" operator="between">
      <formula>0</formula>
      <formula>0.2999</formula>
    </cfRule>
  </conditionalFormatting>
  <dataValidations count="1">
    <dataValidation type="list" allowBlank="1" showInputMessage="1" showErrorMessage="1" sqref="M3:M39 K3:K38" xr:uid="{58F71068-EDCD-4D2A-9986-064146DEAAD5}">
      <formula1>"YA, TIDAK"</formula1>
    </dataValidation>
  </dataValidations>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EF226-F81E-B445-B04A-A9B99EB28734}">
  <dimension ref="A1:Z201"/>
  <sheetViews>
    <sheetView topLeftCell="C1" zoomScaleNormal="100" workbookViewId="0">
      <selection activeCell="R1" sqref="R1"/>
    </sheetView>
  </sheetViews>
  <sheetFormatPr baseColWidth="10" defaultColWidth="8.83203125" defaultRowHeight="15" zeroHeight="1" x14ac:dyDescent="0.2"/>
  <cols>
    <col min="1" max="2" width="34.83203125" style="1" hidden="1" customWidth="1"/>
    <col min="3" max="3" width="34.83203125" style="1" customWidth="1"/>
    <col min="4" max="4" width="29.33203125" style="1" customWidth="1"/>
    <col min="5" max="5" width="4.5" style="1" bestFit="1" customWidth="1"/>
    <col min="6" max="6" width="51.83203125" style="1" customWidth="1"/>
    <col min="7" max="7" width="4.1640625" style="1" bestFit="1" customWidth="1"/>
    <col min="8" max="8" width="87.6640625" style="1" customWidth="1"/>
    <col min="9" max="9" width="24.1640625" style="1" hidden="1" customWidth="1"/>
    <col min="10" max="10" width="19.83203125" style="1" hidden="1" customWidth="1"/>
    <col min="11" max="11" width="20" style="1" customWidth="1"/>
    <col min="12" max="12" width="53.1640625" style="1" hidden="1" customWidth="1"/>
    <col min="13" max="13" width="30" style="29" customWidth="1"/>
    <col min="14" max="14" width="25.1640625" style="1" customWidth="1"/>
    <col min="15" max="16" width="51.5" style="1" customWidth="1"/>
    <col min="17" max="17" width="24.6640625" style="1" customWidth="1"/>
    <col min="18" max="18" width="43.6640625" style="1" customWidth="1"/>
    <col min="19" max="19" width="10.83203125" style="1" customWidth="1"/>
    <col min="20" max="20" width="15.6640625" style="1" customWidth="1"/>
    <col min="21" max="21" width="3.5" style="1" bestFit="1" customWidth="1"/>
    <col min="22" max="22" width="32.33203125" style="1" customWidth="1"/>
    <col min="23" max="23" width="10.33203125" style="1" customWidth="1"/>
    <col min="24" max="25" width="6" style="1" customWidth="1"/>
    <col min="26" max="26" width="7" style="1" customWidth="1"/>
    <col min="27" max="16384" width="8.83203125" style="1"/>
  </cols>
  <sheetData>
    <row r="1" spans="1:26" ht="51.75" customHeight="1" thickBot="1" x14ac:dyDescent="0.3">
      <c r="A1" s="222"/>
      <c r="B1" s="474"/>
      <c r="C1" s="843" t="s">
        <v>416</v>
      </c>
      <c r="D1" s="843"/>
      <c r="E1" s="843"/>
      <c r="F1" s="843"/>
      <c r="G1" s="843"/>
      <c r="H1" s="843"/>
      <c r="I1" s="843"/>
      <c r="J1" s="843"/>
      <c r="K1" s="843"/>
      <c r="L1" s="843"/>
      <c r="M1" s="475"/>
      <c r="N1" s="151"/>
      <c r="O1" s="156" t="s">
        <v>203</v>
      </c>
      <c r="P1" s="476"/>
      <c r="Q1" s="477">
        <f>Q31</f>
        <v>0</v>
      </c>
      <c r="R1" s="478" t="str">
        <f>CONCATENATE("out of ",H31," points")</f>
        <v>out of 28 points</v>
      </c>
      <c r="S1" s="54"/>
      <c r="T1" s="54"/>
      <c r="U1" s="54"/>
      <c r="V1" s="54"/>
      <c r="W1" s="54"/>
      <c r="X1" s="54"/>
      <c r="Y1" s="54"/>
      <c r="Z1" s="54"/>
    </row>
    <row r="2" spans="1:26" ht="100" customHeight="1" thickBot="1" x14ac:dyDescent="0.25">
      <c r="A2" s="479" t="s">
        <v>0</v>
      </c>
      <c r="B2" s="480" t="e">
        <f>#REF!</f>
        <v>#REF!</v>
      </c>
      <c r="C2" s="161" t="str">
        <f>'C1 - Perencanaan'!C2</f>
        <v>Sub-Komponen</v>
      </c>
      <c r="D2" s="481" t="str">
        <f>'C1 - Perencanaan'!D2</f>
        <v>Deskripsi Sub-Komponen</v>
      </c>
      <c r="E2" s="482" t="s">
        <v>190</v>
      </c>
      <c r="F2" s="481" t="str">
        <f>'C1 - Perencanaan'!F2</f>
        <v>Kriteria</v>
      </c>
      <c r="G2" s="163" t="str">
        <f>'C1 - Perencanaan'!G2</f>
        <v>Nomor Pertanyaan</v>
      </c>
      <c r="H2" s="481" t="str">
        <f>'C1 - Perencanaan'!H2</f>
        <v xml:space="preserve">Pertanyaan Kriteria Penilaian SCIL CCBO </v>
      </c>
      <c r="I2" s="481" t="str">
        <f>'C1 - Perencanaan'!I2</f>
        <v>Total Possible Points Per Question             1= Yes   0=No</v>
      </c>
      <c r="J2" s="481" t="str">
        <f>'C1 - Perencanaan'!J2</f>
        <v>Total Possible Points for each Criteria                 1= Yes   0=No</v>
      </c>
      <c r="K2" s="481" t="str">
        <f>'C1 - Perencanaan'!K2</f>
        <v>Respons Awal – Tandai jika Anda berpikir jawaban dari pertanyaan ini adalah "Ya"</v>
      </c>
      <c r="L2" s="481" t="str">
        <f>'C1 - Perencanaan'!L2</f>
        <v>Evidence for Criterion Questions are Often Found in These Documents</v>
      </c>
      <c r="M2" s="481" t="str">
        <f>'C1 - Perencanaan'!M2</f>
        <v>Memiliki Bukti – Tandai jika Anda memiliki bukti untuk menunjukkan bahwa jawaban tersebut adalah "Ya"</v>
      </c>
      <c r="N2" s="481" t="str">
        <f>'C1 - Perencanaan'!N2</f>
        <v>Score for each Sub-Criteria  Items                           1= Ya   0=Tidak</v>
      </c>
      <c r="O2" s="481" t="str">
        <f>'C1 - Perencanaan'!O2</f>
        <v>Nama dokumen yang disediakan sebagai bukti untuk pertanyaan kriteria yang dijawab dengan "Ya"</v>
      </c>
      <c r="P2" s="481" t="str">
        <f>'C1 - Perencanaan'!P2</f>
        <v xml:space="preserve"> Link URL ke dokumen bukti </v>
      </c>
      <c r="Q2" s="481" t="str">
        <f>'C1 - Perencanaan'!Q2</f>
        <v>Skor Ringkasan untuk setiap Kriteria (# Jawaban Ya)</v>
      </c>
      <c r="R2" s="481" t="str">
        <f>'C1 - Perencanaan'!R2</f>
        <v>Catatan (Isu, Komentar, Klarifikasi, di mana dalam dokumen bukti dapat ditemukan, dll.)</v>
      </c>
      <c r="S2" s="54"/>
      <c r="T2" s="54"/>
      <c r="U2" s="54"/>
      <c r="V2" s="54"/>
      <c r="W2" s="54"/>
      <c r="X2" s="54"/>
      <c r="Y2" s="54"/>
      <c r="Z2" s="54"/>
    </row>
    <row r="3" spans="1:26" ht="48" x14ac:dyDescent="0.2">
      <c r="A3" s="846" t="s">
        <v>129</v>
      </c>
      <c r="B3" s="713">
        <v>1</v>
      </c>
      <c r="C3" s="787" t="s">
        <v>417</v>
      </c>
      <c r="D3" s="779" t="s">
        <v>418</v>
      </c>
      <c r="E3" s="776">
        <v>1</v>
      </c>
      <c r="F3" s="779" t="s">
        <v>496</v>
      </c>
      <c r="G3" s="262">
        <v>1</v>
      </c>
      <c r="H3" s="483" t="s">
        <v>429</v>
      </c>
      <c r="I3" s="379">
        <v>1</v>
      </c>
      <c r="J3" s="594">
        <f>SUM(I3:I4)</f>
        <v>2</v>
      </c>
      <c r="K3" s="540"/>
      <c r="L3" s="691" t="s">
        <v>130</v>
      </c>
      <c r="M3" s="377"/>
      <c r="N3" s="542" t="str">
        <f>IF(M3="","",IF(M3="YA",1,0))</f>
        <v/>
      </c>
      <c r="O3" s="262"/>
      <c r="P3" s="354"/>
      <c r="Q3" s="749">
        <f>SUM(N3:N8)</f>
        <v>0</v>
      </c>
      <c r="R3" s="71"/>
      <c r="S3" s="54"/>
      <c r="T3" s="54"/>
      <c r="U3" s="54"/>
      <c r="V3" s="484"/>
      <c r="W3" s="54"/>
      <c r="X3" s="54"/>
      <c r="Y3" s="54"/>
      <c r="Z3" s="54"/>
    </row>
    <row r="4" spans="1:26" ht="49" thickBot="1" x14ac:dyDescent="0.25">
      <c r="A4" s="846"/>
      <c r="B4" s="713"/>
      <c r="C4" s="788"/>
      <c r="D4" s="780"/>
      <c r="E4" s="777"/>
      <c r="F4" s="780"/>
      <c r="G4" s="255">
        <f>G3+1</f>
        <v>2</v>
      </c>
      <c r="H4" s="485" t="s">
        <v>430</v>
      </c>
      <c r="I4" s="360">
        <v>1</v>
      </c>
      <c r="J4" s="527"/>
      <c r="K4" s="544"/>
      <c r="L4" s="693"/>
      <c r="M4" s="170"/>
      <c r="N4" s="196" t="str">
        <f>IF(M4="","",IF(M4="YA",1,0))</f>
        <v/>
      </c>
      <c r="O4" s="244"/>
      <c r="P4" s="367"/>
      <c r="Q4" s="750"/>
      <c r="R4" s="77"/>
      <c r="S4" s="54"/>
      <c r="T4" s="54"/>
      <c r="U4" s="54"/>
      <c r="V4" s="484"/>
      <c r="W4" s="54"/>
      <c r="X4" s="54"/>
      <c r="Y4" s="54"/>
      <c r="Z4" s="54"/>
    </row>
    <row r="5" spans="1:26" ht="32" x14ac:dyDescent="0.2">
      <c r="A5" s="846"/>
      <c r="B5" s="713"/>
      <c r="C5" s="788"/>
      <c r="D5" s="780"/>
      <c r="E5" s="777"/>
      <c r="F5" s="780"/>
      <c r="G5" s="255">
        <f t="shared" ref="G5:G17" si="0">G4+1</f>
        <v>3</v>
      </c>
      <c r="H5" s="485" t="s">
        <v>431</v>
      </c>
      <c r="I5" s="379">
        <v>1</v>
      </c>
      <c r="J5" s="594">
        <f>SUM(I5:I8)</f>
        <v>4</v>
      </c>
      <c r="K5" s="544"/>
      <c r="L5" s="693"/>
      <c r="M5" s="170"/>
      <c r="N5" s="196" t="str">
        <f t="shared" ref="N5:N31" si="1">IF(M5="","",IF(M5="YA",1,0))</f>
        <v/>
      </c>
      <c r="O5" s="244"/>
      <c r="P5" s="367"/>
      <c r="Q5" s="750"/>
      <c r="R5" s="77"/>
      <c r="S5" s="54"/>
      <c r="T5" s="54"/>
      <c r="U5" s="54"/>
      <c r="V5" s="484"/>
      <c r="W5" s="54"/>
      <c r="X5" s="54"/>
      <c r="Y5" s="54"/>
      <c r="Z5" s="54"/>
    </row>
    <row r="6" spans="1:26" ht="32" x14ac:dyDescent="0.2">
      <c r="A6" s="846"/>
      <c r="B6" s="713"/>
      <c r="C6" s="788"/>
      <c r="D6" s="780"/>
      <c r="E6" s="777"/>
      <c r="F6" s="780"/>
      <c r="G6" s="255">
        <f t="shared" si="0"/>
        <v>4</v>
      </c>
      <c r="H6" s="485" t="s">
        <v>432</v>
      </c>
      <c r="I6" s="376">
        <v>1</v>
      </c>
      <c r="J6" s="269"/>
      <c r="K6" s="544"/>
      <c r="L6" s="693"/>
      <c r="M6" s="170"/>
      <c r="N6" s="196" t="str">
        <f t="shared" si="1"/>
        <v/>
      </c>
      <c r="O6" s="244"/>
      <c r="P6" s="367"/>
      <c r="Q6" s="750"/>
      <c r="R6" s="77"/>
      <c r="S6" s="54"/>
      <c r="T6" s="54"/>
      <c r="U6" s="54"/>
      <c r="V6" s="484"/>
      <c r="W6" s="54"/>
      <c r="X6" s="54"/>
      <c r="Y6" s="54"/>
      <c r="Z6" s="54"/>
    </row>
    <row r="7" spans="1:26" ht="32" x14ac:dyDescent="0.2">
      <c r="A7" s="846"/>
      <c r="B7" s="713"/>
      <c r="C7" s="788"/>
      <c r="D7" s="780"/>
      <c r="E7" s="777"/>
      <c r="F7" s="780"/>
      <c r="G7" s="255">
        <f>G6+1</f>
        <v>5</v>
      </c>
      <c r="H7" s="485" t="s">
        <v>433</v>
      </c>
      <c r="I7" s="360">
        <v>1</v>
      </c>
      <c r="J7" s="269"/>
      <c r="K7" s="544"/>
      <c r="L7" s="693"/>
      <c r="M7" s="170"/>
      <c r="N7" s="196" t="str">
        <f t="shared" si="1"/>
        <v/>
      </c>
      <c r="O7" s="255"/>
      <c r="P7" s="487"/>
      <c r="Q7" s="750"/>
      <c r="R7" s="84"/>
      <c r="S7" s="54"/>
      <c r="T7" s="54"/>
      <c r="U7" s="54"/>
      <c r="V7" s="484"/>
      <c r="W7" s="54"/>
      <c r="X7" s="54"/>
      <c r="Y7" s="54"/>
      <c r="Z7" s="54"/>
    </row>
    <row r="8" spans="1:26" ht="33" thickBot="1" x14ac:dyDescent="0.25">
      <c r="A8" s="846"/>
      <c r="B8" s="713"/>
      <c r="C8" s="788"/>
      <c r="D8" s="780"/>
      <c r="E8" s="777"/>
      <c r="F8" s="781"/>
      <c r="G8" s="173">
        <f>G7+1</f>
        <v>6</v>
      </c>
      <c r="H8" s="486" t="s">
        <v>434</v>
      </c>
      <c r="I8" s="360">
        <v>1</v>
      </c>
      <c r="J8" s="527"/>
      <c r="K8" s="545"/>
      <c r="L8" s="692"/>
      <c r="M8" s="174"/>
      <c r="N8" s="202" t="str">
        <f t="shared" si="1"/>
        <v/>
      </c>
      <c r="O8" s="255"/>
      <c r="P8" s="487"/>
      <c r="Q8" s="751"/>
      <c r="R8" s="84"/>
      <c r="S8" s="54"/>
      <c r="T8" s="54"/>
      <c r="U8" s="54"/>
      <c r="V8" s="484"/>
      <c r="W8" s="54"/>
      <c r="X8" s="54"/>
      <c r="Y8" s="54"/>
      <c r="Z8" s="54"/>
    </row>
    <row r="9" spans="1:26" ht="32" x14ac:dyDescent="0.2">
      <c r="A9" s="846"/>
      <c r="B9" s="713"/>
      <c r="C9" s="788"/>
      <c r="D9" s="780"/>
      <c r="E9" s="776">
        <v>2</v>
      </c>
      <c r="F9" s="779" t="s">
        <v>420</v>
      </c>
      <c r="G9" s="205">
        <f t="shared" si="0"/>
        <v>7</v>
      </c>
      <c r="H9" s="483" t="s">
        <v>435</v>
      </c>
      <c r="I9" s="379">
        <v>1</v>
      </c>
      <c r="J9" s="594">
        <f>SUM(I9:I10)</f>
        <v>2</v>
      </c>
      <c r="K9" s="543"/>
      <c r="L9" s="691" t="s">
        <v>131</v>
      </c>
      <c r="M9" s="177"/>
      <c r="N9" s="112" t="str">
        <f t="shared" si="1"/>
        <v/>
      </c>
      <c r="O9" s="262"/>
      <c r="P9" s="354"/>
      <c r="Q9" s="845">
        <f>SUM(N9:N10)</f>
        <v>0</v>
      </c>
      <c r="R9" s="71"/>
      <c r="S9" s="54"/>
      <c r="T9" s="54"/>
      <c r="U9" s="54"/>
      <c r="V9" s="484"/>
      <c r="W9" s="54"/>
      <c r="X9" s="54"/>
      <c r="Y9" s="54"/>
      <c r="Z9" s="54"/>
    </row>
    <row r="10" spans="1:26" ht="33" thickBot="1" x14ac:dyDescent="0.25">
      <c r="A10" s="846"/>
      <c r="B10" s="713"/>
      <c r="C10" s="788"/>
      <c r="D10" s="780"/>
      <c r="E10" s="778"/>
      <c r="F10" s="781"/>
      <c r="G10" s="173">
        <f t="shared" si="0"/>
        <v>8</v>
      </c>
      <c r="H10" s="486" t="s">
        <v>436</v>
      </c>
      <c r="I10" s="360">
        <v>1</v>
      </c>
      <c r="J10" s="662"/>
      <c r="K10" s="545"/>
      <c r="L10" s="692"/>
      <c r="M10" s="174"/>
      <c r="N10" s="202" t="str">
        <f t="shared" si="1"/>
        <v/>
      </c>
      <c r="O10" s="255"/>
      <c r="P10" s="487"/>
      <c r="Q10" s="768"/>
      <c r="R10" s="84"/>
      <c r="S10" s="54"/>
      <c r="T10" s="54"/>
      <c r="U10" s="54"/>
      <c r="V10" s="484"/>
      <c r="W10" s="54"/>
      <c r="X10" s="54"/>
      <c r="Y10" s="54"/>
      <c r="Z10" s="54"/>
    </row>
    <row r="11" spans="1:26" ht="33" thickBot="1" x14ac:dyDescent="0.25">
      <c r="A11" s="846"/>
      <c r="B11" s="713"/>
      <c r="C11" s="788"/>
      <c r="D11" s="780"/>
      <c r="E11" s="278">
        <v>3</v>
      </c>
      <c r="F11" s="348" t="s">
        <v>421</v>
      </c>
      <c r="G11" s="187">
        <f t="shared" si="0"/>
        <v>9</v>
      </c>
      <c r="H11" s="483" t="s">
        <v>437</v>
      </c>
      <c r="I11" s="262">
        <v>1</v>
      </c>
      <c r="J11" s="349">
        <f>SUM(I11:I11)</f>
        <v>1</v>
      </c>
      <c r="K11" s="453"/>
      <c r="L11" s="454" t="s">
        <v>132</v>
      </c>
      <c r="M11" s="349"/>
      <c r="N11" s="593" t="str">
        <f t="shared" si="1"/>
        <v/>
      </c>
      <c r="O11" s="262"/>
      <c r="P11" s="354"/>
      <c r="Q11" s="354">
        <f>SUM(N11:N11)</f>
        <v>0</v>
      </c>
      <c r="R11" s="71"/>
      <c r="S11" s="54"/>
      <c r="T11" s="54"/>
      <c r="U11" s="54"/>
      <c r="V11" s="484"/>
      <c r="W11" s="54"/>
      <c r="X11" s="54"/>
      <c r="Y11" s="54"/>
      <c r="Z11" s="54"/>
    </row>
    <row r="12" spans="1:26" ht="32" x14ac:dyDescent="0.2">
      <c r="A12" s="846"/>
      <c r="B12" s="713"/>
      <c r="C12" s="788"/>
      <c r="D12" s="780"/>
      <c r="E12" s="776">
        <v>4</v>
      </c>
      <c r="F12" s="821" t="s">
        <v>422</v>
      </c>
      <c r="G12" s="177">
        <f>G11+1</f>
        <v>10</v>
      </c>
      <c r="H12" s="488" t="s">
        <v>438</v>
      </c>
      <c r="I12" s="262">
        <v>1</v>
      </c>
      <c r="J12" s="269">
        <f>SUM(I12:I13)</f>
        <v>2</v>
      </c>
      <c r="K12" s="543"/>
      <c r="L12" s="691" t="s">
        <v>133</v>
      </c>
      <c r="M12" s="177"/>
      <c r="N12" s="112" t="str">
        <f t="shared" si="1"/>
        <v/>
      </c>
      <c r="O12" s="70"/>
      <c r="P12" s="108"/>
      <c r="Q12" s="719">
        <f>SUM(N12:N13)</f>
        <v>0</v>
      </c>
      <c r="R12" s="71"/>
      <c r="S12" s="54"/>
      <c r="T12" s="54"/>
      <c r="U12" s="54"/>
      <c r="V12" s="484"/>
      <c r="W12" s="54"/>
      <c r="X12" s="54"/>
      <c r="Y12" s="54"/>
      <c r="Z12" s="54"/>
    </row>
    <row r="13" spans="1:26" ht="33" thickBot="1" x14ac:dyDescent="0.25">
      <c r="A13" s="846"/>
      <c r="B13" s="713"/>
      <c r="C13" s="788"/>
      <c r="D13" s="780"/>
      <c r="E13" s="778"/>
      <c r="F13" s="822"/>
      <c r="G13" s="174">
        <f>G12+1</f>
        <v>11</v>
      </c>
      <c r="H13" s="489" t="s">
        <v>439</v>
      </c>
      <c r="I13" s="255">
        <v>1</v>
      </c>
      <c r="J13" s="662"/>
      <c r="K13" s="545"/>
      <c r="L13" s="692"/>
      <c r="M13" s="174"/>
      <c r="N13" s="202" t="str">
        <f t="shared" si="1"/>
        <v/>
      </c>
      <c r="O13" s="255"/>
      <c r="P13" s="487"/>
      <c r="Q13" s="768"/>
      <c r="R13" s="84"/>
      <c r="S13" s="54"/>
      <c r="T13" s="54"/>
      <c r="U13" s="54"/>
      <c r="V13" s="484"/>
      <c r="W13" s="54"/>
      <c r="X13" s="54"/>
      <c r="Y13" s="54"/>
      <c r="Z13" s="54"/>
    </row>
    <row r="14" spans="1:26" ht="32" x14ac:dyDescent="0.2">
      <c r="A14" s="846"/>
      <c r="B14" s="713"/>
      <c r="C14" s="788"/>
      <c r="D14" s="780"/>
      <c r="E14" s="844">
        <v>5</v>
      </c>
      <c r="F14" s="779" t="s">
        <v>423</v>
      </c>
      <c r="G14" s="205">
        <f t="shared" si="0"/>
        <v>12</v>
      </c>
      <c r="H14" s="483" t="s">
        <v>440</v>
      </c>
      <c r="I14" s="379">
        <v>1</v>
      </c>
      <c r="J14" s="269">
        <f>SUM(I14:I15)</f>
        <v>2</v>
      </c>
      <c r="K14" s="543"/>
      <c r="L14" s="691" t="s">
        <v>134</v>
      </c>
      <c r="M14" s="177"/>
      <c r="N14" s="112" t="str">
        <f t="shared" si="1"/>
        <v/>
      </c>
      <c r="O14" s="490"/>
      <c r="P14" s="241"/>
      <c r="Q14" s="831">
        <f>SUM(N14:N15)</f>
        <v>0</v>
      </c>
      <c r="R14" s="96"/>
      <c r="S14" s="54"/>
      <c r="T14" s="54"/>
      <c r="U14" s="54"/>
      <c r="V14" s="484"/>
      <c r="W14" s="54"/>
      <c r="X14" s="54"/>
      <c r="Y14" s="54"/>
      <c r="Z14" s="54"/>
    </row>
    <row r="15" spans="1:26" ht="33" thickBot="1" x14ac:dyDescent="0.25">
      <c r="A15" s="846"/>
      <c r="B15" s="713"/>
      <c r="C15" s="788"/>
      <c r="D15" s="780"/>
      <c r="E15" s="844"/>
      <c r="F15" s="820"/>
      <c r="G15" s="255">
        <f t="shared" si="0"/>
        <v>13</v>
      </c>
      <c r="H15" s="486" t="s">
        <v>441</v>
      </c>
      <c r="I15" s="360">
        <v>1</v>
      </c>
      <c r="J15" s="662"/>
      <c r="K15" s="545"/>
      <c r="L15" s="692"/>
      <c r="M15" s="174"/>
      <c r="N15" s="202" t="str">
        <f t="shared" si="1"/>
        <v/>
      </c>
      <c r="O15" s="271"/>
      <c r="P15" s="174"/>
      <c r="Q15" s="832"/>
      <c r="R15" s="491"/>
      <c r="S15" s="54"/>
      <c r="T15" s="54"/>
      <c r="U15" s="54"/>
      <c r="V15" s="484"/>
      <c r="W15" s="54"/>
      <c r="X15" s="54"/>
      <c r="Y15" s="54"/>
      <c r="Z15" s="54"/>
    </row>
    <row r="16" spans="1:26" ht="47.5" customHeight="1" x14ac:dyDescent="0.2">
      <c r="A16" s="846"/>
      <c r="B16" s="713"/>
      <c r="C16" s="788"/>
      <c r="D16" s="780"/>
      <c r="E16" s="776">
        <v>6</v>
      </c>
      <c r="F16" s="789" t="s">
        <v>424</v>
      </c>
      <c r="G16" s="492">
        <f>G15+1</f>
        <v>14</v>
      </c>
      <c r="H16" s="493" t="s">
        <v>443</v>
      </c>
      <c r="I16" s="494">
        <v>1</v>
      </c>
      <c r="J16" s="661">
        <f>SUM(I16:I19)</f>
        <v>3</v>
      </c>
      <c r="K16" s="543"/>
      <c r="L16" s="682" t="s">
        <v>135</v>
      </c>
      <c r="M16" s="177"/>
      <c r="N16" s="112" t="str">
        <f t="shared" si="1"/>
        <v/>
      </c>
      <c r="O16" s="600"/>
      <c r="P16" s="95"/>
      <c r="Q16" s="833">
        <f>SUM(N16:N19)</f>
        <v>0</v>
      </c>
      <c r="R16" s="277"/>
      <c r="S16" s="54"/>
      <c r="T16" s="54"/>
      <c r="U16" s="54"/>
      <c r="V16" s="484"/>
      <c r="W16" s="54"/>
      <c r="X16" s="54"/>
      <c r="Y16" s="54"/>
      <c r="Z16" s="54"/>
    </row>
    <row r="17" spans="1:26" ht="48" x14ac:dyDescent="0.2">
      <c r="A17" s="846"/>
      <c r="B17" s="713"/>
      <c r="C17" s="788"/>
      <c r="D17" s="780"/>
      <c r="E17" s="777"/>
      <c r="F17" s="790"/>
      <c r="G17" s="205">
        <f t="shared" si="0"/>
        <v>15</v>
      </c>
      <c r="H17" s="495" t="s">
        <v>442</v>
      </c>
      <c r="I17" s="435">
        <v>1</v>
      </c>
      <c r="J17" s="269"/>
      <c r="K17" s="544"/>
      <c r="L17" s="683"/>
      <c r="M17" s="170"/>
      <c r="N17" s="196" t="str">
        <f t="shared" si="1"/>
        <v/>
      </c>
      <c r="O17" s="601"/>
      <c r="P17" s="497"/>
      <c r="Q17" s="777"/>
      <c r="R17" s="496"/>
      <c r="S17" s="54"/>
      <c r="T17" s="54"/>
      <c r="U17" s="54"/>
      <c r="V17" s="484"/>
      <c r="W17" s="54"/>
      <c r="X17" s="54"/>
      <c r="Y17" s="54"/>
      <c r="Z17" s="54"/>
    </row>
    <row r="18" spans="1:26" ht="19" x14ac:dyDescent="0.2">
      <c r="A18" s="846"/>
      <c r="B18" s="713"/>
      <c r="C18" s="788"/>
      <c r="D18" s="780"/>
      <c r="E18" s="777"/>
      <c r="F18" s="770"/>
      <c r="G18" s="170">
        <f t="shared" ref="G18:G23" si="2">G17+1</f>
        <v>16</v>
      </c>
      <c r="H18" s="495" t="s">
        <v>444</v>
      </c>
      <c r="I18" s="205"/>
      <c r="J18" s="269"/>
      <c r="K18" s="544"/>
      <c r="L18" s="683"/>
      <c r="M18" s="170"/>
      <c r="N18" s="196" t="str">
        <f t="shared" si="1"/>
        <v/>
      </c>
      <c r="O18" s="281"/>
      <c r="P18" s="205"/>
      <c r="Q18" s="777"/>
      <c r="R18" s="282"/>
      <c r="S18" s="54"/>
      <c r="T18" s="54"/>
      <c r="U18" s="54"/>
      <c r="V18" s="484"/>
      <c r="W18" s="54"/>
      <c r="X18" s="54"/>
      <c r="Y18" s="54"/>
      <c r="Z18" s="54"/>
    </row>
    <row r="19" spans="1:26" ht="33" thickBot="1" x14ac:dyDescent="0.25">
      <c r="A19" s="846"/>
      <c r="B19" s="713"/>
      <c r="C19" s="788"/>
      <c r="D19" s="780"/>
      <c r="E19" s="778"/>
      <c r="F19" s="848"/>
      <c r="G19" s="174">
        <f t="shared" si="2"/>
        <v>17</v>
      </c>
      <c r="H19" s="498" t="s">
        <v>445</v>
      </c>
      <c r="I19" s="499">
        <v>1</v>
      </c>
      <c r="J19" s="662"/>
      <c r="K19" s="545"/>
      <c r="L19" s="684"/>
      <c r="M19" s="174"/>
      <c r="N19" s="202" t="str">
        <f t="shared" si="1"/>
        <v/>
      </c>
      <c r="O19" s="602"/>
      <c r="P19" s="499"/>
      <c r="Q19" s="778"/>
      <c r="R19" s="286"/>
      <c r="S19" s="54"/>
      <c r="T19" s="54"/>
      <c r="U19" s="54"/>
      <c r="V19" s="484"/>
      <c r="W19" s="54"/>
      <c r="X19" s="54"/>
      <c r="Y19" s="54"/>
      <c r="Z19" s="54"/>
    </row>
    <row r="20" spans="1:26" ht="32" x14ac:dyDescent="0.2">
      <c r="A20" s="846"/>
      <c r="B20" s="832">
        <v>2</v>
      </c>
      <c r="C20" s="679" t="s">
        <v>495</v>
      </c>
      <c r="D20" s="776" t="s">
        <v>419</v>
      </c>
      <c r="E20" s="776">
        <v>7</v>
      </c>
      <c r="F20" s="693" t="s">
        <v>497</v>
      </c>
      <c r="G20" s="273">
        <f t="shared" si="2"/>
        <v>18</v>
      </c>
      <c r="H20" s="500" t="s">
        <v>446</v>
      </c>
      <c r="I20" s="356">
        <v>1</v>
      </c>
      <c r="J20" s="269">
        <f>SUM(I20:I23)</f>
        <v>4</v>
      </c>
      <c r="K20" s="543"/>
      <c r="L20" s="691" t="s">
        <v>136</v>
      </c>
      <c r="M20" s="177"/>
      <c r="N20" s="112" t="str">
        <f t="shared" si="1"/>
        <v/>
      </c>
      <c r="O20" s="501"/>
      <c r="P20" s="247"/>
      <c r="Q20" s="849">
        <f>SUM(N20:N23)</f>
        <v>0</v>
      </c>
      <c r="R20" s="104"/>
      <c r="S20" s="54"/>
      <c r="T20" s="54"/>
      <c r="U20" s="54"/>
      <c r="V20" s="484"/>
      <c r="W20" s="54"/>
      <c r="X20" s="54"/>
      <c r="Y20" s="54"/>
      <c r="Z20" s="54"/>
    </row>
    <row r="21" spans="1:26" ht="48" x14ac:dyDescent="0.2">
      <c r="A21" s="846"/>
      <c r="B21" s="847"/>
      <c r="C21" s="681"/>
      <c r="D21" s="777"/>
      <c r="E21" s="777"/>
      <c r="F21" s="693"/>
      <c r="G21" s="278">
        <f t="shared" si="2"/>
        <v>19</v>
      </c>
      <c r="H21" s="500" t="s">
        <v>447</v>
      </c>
      <c r="I21" s="360">
        <v>1</v>
      </c>
      <c r="J21" s="269"/>
      <c r="K21" s="544"/>
      <c r="L21" s="693"/>
      <c r="M21" s="170"/>
      <c r="N21" s="196" t="str">
        <f t="shared" si="1"/>
        <v/>
      </c>
      <c r="O21" s="502"/>
      <c r="P21" s="290"/>
      <c r="Q21" s="849"/>
      <c r="R21" s="84"/>
      <c r="S21" s="54"/>
      <c r="T21" s="54"/>
      <c r="U21" s="54"/>
      <c r="V21" s="484"/>
      <c r="W21" s="54"/>
      <c r="X21" s="54"/>
      <c r="Y21" s="54"/>
      <c r="Z21" s="54"/>
    </row>
    <row r="22" spans="1:26" ht="48" x14ac:dyDescent="0.2">
      <c r="A22" s="846"/>
      <c r="B22" s="847"/>
      <c r="C22" s="681"/>
      <c r="D22" s="777"/>
      <c r="E22" s="777"/>
      <c r="F22" s="693"/>
      <c r="G22" s="170">
        <f t="shared" si="2"/>
        <v>20</v>
      </c>
      <c r="H22" s="503" t="s">
        <v>448</v>
      </c>
      <c r="I22" s="360">
        <v>1</v>
      </c>
      <c r="J22" s="269"/>
      <c r="K22" s="544"/>
      <c r="L22" s="693"/>
      <c r="M22" s="170"/>
      <c r="N22" s="196" t="str">
        <f t="shared" si="1"/>
        <v/>
      </c>
      <c r="O22" s="502"/>
      <c r="P22" s="290"/>
      <c r="Q22" s="849"/>
      <c r="R22" s="84"/>
      <c r="S22" s="54"/>
      <c r="T22" s="54"/>
      <c r="U22" s="54"/>
      <c r="V22" s="484"/>
      <c r="W22" s="54"/>
      <c r="X22" s="54"/>
      <c r="Y22" s="54"/>
      <c r="Z22" s="54"/>
    </row>
    <row r="23" spans="1:26" ht="49" thickBot="1" x14ac:dyDescent="0.25">
      <c r="A23" s="846"/>
      <c r="B23" s="847"/>
      <c r="C23" s="681"/>
      <c r="D23" s="777"/>
      <c r="E23" s="778"/>
      <c r="F23" s="822"/>
      <c r="G23" s="174">
        <f t="shared" si="2"/>
        <v>21</v>
      </c>
      <c r="H23" s="489" t="s">
        <v>449</v>
      </c>
      <c r="I23" s="360">
        <v>1</v>
      </c>
      <c r="J23" s="527"/>
      <c r="K23" s="545"/>
      <c r="L23" s="692"/>
      <c r="M23" s="174"/>
      <c r="N23" s="202" t="str">
        <f t="shared" si="1"/>
        <v/>
      </c>
      <c r="O23" s="505"/>
      <c r="P23" s="504"/>
      <c r="Q23" s="850"/>
      <c r="R23" s="84"/>
      <c r="S23" s="54"/>
      <c r="T23" s="54"/>
      <c r="U23" s="54"/>
      <c r="V23" s="484"/>
      <c r="W23" s="54"/>
      <c r="X23" s="54"/>
      <c r="Y23" s="54"/>
      <c r="Z23" s="54"/>
    </row>
    <row r="24" spans="1:26" ht="32" x14ac:dyDescent="0.2">
      <c r="A24" s="846"/>
      <c r="B24" s="847"/>
      <c r="C24" s="681"/>
      <c r="D24" s="777"/>
      <c r="E24" s="777">
        <v>8</v>
      </c>
      <c r="F24" s="779" t="s">
        <v>425</v>
      </c>
      <c r="G24" s="237">
        <f t="shared" ref="G24:G30" si="3">G23+1</f>
        <v>22</v>
      </c>
      <c r="H24" s="483" t="s">
        <v>450</v>
      </c>
      <c r="I24" s="379">
        <v>1</v>
      </c>
      <c r="J24" s="594">
        <f>SUM(I24:I25)</f>
        <v>2</v>
      </c>
      <c r="K24" s="543"/>
      <c r="L24" s="691" t="s">
        <v>137</v>
      </c>
      <c r="M24" s="177"/>
      <c r="N24" s="112" t="str">
        <f t="shared" si="1"/>
        <v/>
      </c>
      <c r="O24" s="506"/>
      <c r="P24" s="288"/>
      <c r="Q24" s="749">
        <f>SUM(N24:N25)</f>
        <v>0</v>
      </c>
      <c r="R24" s="71"/>
      <c r="S24" s="54"/>
      <c r="T24" s="54"/>
      <c r="U24" s="54"/>
      <c r="V24" s="54"/>
      <c r="W24" s="54"/>
      <c r="X24" s="54"/>
      <c r="Y24" s="54"/>
      <c r="Z24" s="54"/>
    </row>
    <row r="25" spans="1:26" ht="49" thickBot="1" x14ac:dyDescent="0.25">
      <c r="A25" s="846"/>
      <c r="B25" s="847"/>
      <c r="C25" s="681"/>
      <c r="D25" s="777"/>
      <c r="E25" s="777"/>
      <c r="F25" s="781"/>
      <c r="G25" s="173">
        <f t="shared" si="3"/>
        <v>23</v>
      </c>
      <c r="H25" s="486" t="s">
        <v>451</v>
      </c>
      <c r="I25" s="360">
        <v>1</v>
      </c>
      <c r="J25" s="527"/>
      <c r="K25" s="545"/>
      <c r="L25" s="692"/>
      <c r="M25" s="174"/>
      <c r="N25" s="202" t="str">
        <f t="shared" si="1"/>
        <v/>
      </c>
      <c r="O25" s="505"/>
      <c r="P25" s="504"/>
      <c r="Q25" s="750"/>
      <c r="R25" s="84"/>
      <c r="S25" s="54"/>
      <c r="T25" s="54"/>
      <c r="U25" s="54"/>
      <c r="V25" s="54"/>
      <c r="W25" s="54"/>
      <c r="X25" s="54"/>
      <c r="Y25" s="54"/>
      <c r="Z25" s="54"/>
    </row>
    <row r="26" spans="1:26" ht="48" x14ac:dyDescent="0.2">
      <c r="A26" s="846"/>
      <c r="B26" s="847"/>
      <c r="C26" s="681"/>
      <c r="D26" s="777"/>
      <c r="E26" s="776">
        <v>9</v>
      </c>
      <c r="F26" s="779" t="s">
        <v>426</v>
      </c>
      <c r="G26" s="237">
        <f t="shared" si="3"/>
        <v>24</v>
      </c>
      <c r="H26" s="483" t="s">
        <v>452</v>
      </c>
      <c r="I26" s="379">
        <v>1</v>
      </c>
      <c r="J26" s="594">
        <f>SUM(I26:I27)</f>
        <v>2</v>
      </c>
      <c r="K26" s="543"/>
      <c r="L26" s="691" t="s">
        <v>138</v>
      </c>
      <c r="M26" s="177"/>
      <c r="N26" s="112" t="str">
        <f t="shared" si="1"/>
        <v/>
      </c>
      <c r="O26" s="507"/>
      <c r="P26" s="303"/>
      <c r="Q26" s="749">
        <f>SUM(N26:N27)</f>
        <v>0</v>
      </c>
      <c r="R26" s="264"/>
      <c r="S26" s="54"/>
      <c r="T26" s="54"/>
      <c r="U26" s="54"/>
      <c r="V26" s="54"/>
      <c r="W26" s="54"/>
      <c r="X26" s="54"/>
      <c r="Y26" s="54"/>
      <c r="Z26" s="54"/>
    </row>
    <row r="27" spans="1:26" ht="33" thickBot="1" x14ac:dyDescent="0.25">
      <c r="A27" s="846"/>
      <c r="B27" s="847"/>
      <c r="C27" s="681"/>
      <c r="D27" s="777"/>
      <c r="E27" s="778"/>
      <c r="F27" s="780"/>
      <c r="G27" s="187">
        <f t="shared" si="3"/>
        <v>25</v>
      </c>
      <c r="H27" s="486" t="s">
        <v>453</v>
      </c>
      <c r="I27" s="360">
        <v>1</v>
      </c>
      <c r="J27" s="662"/>
      <c r="K27" s="545"/>
      <c r="L27" s="692"/>
      <c r="M27" s="174"/>
      <c r="N27" s="202" t="str">
        <f t="shared" si="1"/>
        <v/>
      </c>
      <c r="O27" s="508"/>
      <c r="P27" s="509"/>
      <c r="Q27" s="781"/>
      <c r="R27" s="258"/>
      <c r="S27" s="54"/>
      <c r="T27" s="54"/>
      <c r="U27" s="54"/>
      <c r="V27" s="54"/>
      <c r="W27" s="54"/>
      <c r="X27" s="54"/>
      <c r="Y27" s="54"/>
      <c r="Z27" s="54"/>
    </row>
    <row r="28" spans="1:26" ht="32" x14ac:dyDescent="0.2">
      <c r="A28" s="846"/>
      <c r="B28" s="847"/>
      <c r="C28" s="681"/>
      <c r="D28" s="777"/>
      <c r="E28" s="777">
        <v>10</v>
      </c>
      <c r="F28" s="769" t="s">
        <v>427</v>
      </c>
      <c r="G28" s="303">
        <f t="shared" si="3"/>
        <v>26</v>
      </c>
      <c r="H28" s="510" t="s">
        <v>454</v>
      </c>
      <c r="I28" s="494">
        <v>1</v>
      </c>
      <c r="J28" s="661">
        <f>SUM(I28:I29)</f>
        <v>2</v>
      </c>
      <c r="K28" s="543"/>
      <c r="L28" s="691" t="s">
        <v>139</v>
      </c>
      <c r="M28" s="177"/>
      <c r="N28" s="112" t="str">
        <f t="shared" si="1"/>
        <v/>
      </c>
      <c r="O28" s="506"/>
      <c r="P28" s="288"/>
      <c r="Q28" s="750">
        <f>SUM(N28:N29)</f>
        <v>0</v>
      </c>
      <c r="R28" s="96"/>
      <c r="S28" s="54"/>
      <c r="T28" s="54"/>
      <c r="U28" s="54"/>
      <c r="V28" s="54"/>
      <c r="W28" s="54"/>
      <c r="X28" s="54"/>
      <c r="Y28" s="54"/>
      <c r="Z28" s="54"/>
    </row>
    <row r="29" spans="1:26" ht="20" thickBot="1" x14ac:dyDescent="0.25">
      <c r="A29" s="846"/>
      <c r="B29" s="847"/>
      <c r="C29" s="681"/>
      <c r="D29" s="777"/>
      <c r="E29" s="777"/>
      <c r="F29" s="771"/>
      <c r="G29" s="284">
        <f t="shared" si="3"/>
        <v>27</v>
      </c>
      <c r="H29" s="511" t="s">
        <v>455</v>
      </c>
      <c r="I29" s="448">
        <v>1</v>
      </c>
      <c r="J29" s="662"/>
      <c r="K29" s="545"/>
      <c r="L29" s="692"/>
      <c r="M29" s="174"/>
      <c r="N29" s="202" t="str">
        <f t="shared" si="1"/>
        <v/>
      </c>
      <c r="O29" s="512"/>
      <c r="P29" s="174"/>
      <c r="Q29" s="820"/>
      <c r="R29" s="100"/>
      <c r="S29" s="54"/>
      <c r="T29" s="54"/>
      <c r="U29" s="54"/>
      <c r="V29" s="54"/>
      <c r="W29" s="54"/>
      <c r="X29" s="54"/>
      <c r="Y29" s="54"/>
      <c r="Z29" s="54"/>
    </row>
    <row r="30" spans="1:26" ht="33" thickBot="1" x14ac:dyDescent="0.25">
      <c r="A30" s="846"/>
      <c r="B30" s="847"/>
      <c r="C30" s="680"/>
      <c r="D30" s="778"/>
      <c r="E30" s="349">
        <v>11</v>
      </c>
      <c r="F30" s="349" t="s">
        <v>428</v>
      </c>
      <c r="G30" s="513">
        <f t="shared" si="3"/>
        <v>28</v>
      </c>
      <c r="H30" s="514" t="s">
        <v>456</v>
      </c>
      <c r="I30" s="262">
        <v>1</v>
      </c>
      <c r="J30" s="515">
        <f>SUM(I30:I30)</f>
        <v>1</v>
      </c>
      <c r="K30" s="453"/>
      <c r="L30" s="454" t="s">
        <v>140</v>
      </c>
      <c r="M30" s="349"/>
      <c r="N30" s="593" t="str">
        <f t="shared" si="1"/>
        <v/>
      </c>
      <c r="O30" s="516"/>
      <c r="P30" s="517"/>
      <c r="Q30" s="518">
        <f>SUM(N30:N30)</f>
        <v>0</v>
      </c>
      <c r="R30" s="209"/>
      <c r="S30" s="54"/>
      <c r="T30" s="54"/>
      <c r="U30" s="54"/>
      <c r="V30" s="54"/>
      <c r="W30" s="54"/>
      <c r="X30" s="54"/>
      <c r="Y30" s="54"/>
      <c r="Z30" s="54"/>
    </row>
    <row r="31" spans="1:26" ht="15.75" hidden="1" customHeight="1" thickBot="1" x14ac:dyDescent="0.25">
      <c r="A31" s="519"/>
      <c r="B31" s="520">
        <f>COUNTA(B3:B30)</f>
        <v>2</v>
      </c>
      <c r="C31" s="521">
        <f>COUNTA(C3:C30)</f>
        <v>2</v>
      </c>
      <c r="D31" s="522"/>
      <c r="E31" s="523">
        <f>COUNTA(E3:E30)</f>
        <v>11</v>
      </c>
      <c r="F31" s="521">
        <f>COUNTA(F3:F30)</f>
        <v>11</v>
      </c>
      <c r="G31" s="524">
        <f>COUNTA(G3:G30)</f>
        <v>28</v>
      </c>
      <c r="H31" s="525">
        <f>COUNTA(H3:H30)</f>
        <v>28</v>
      </c>
      <c r="I31" s="526">
        <f>SUM(I3:I30)</f>
        <v>27</v>
      </c>
      <c r="J31" s="527">
        <f>SUM(J3:J30)</f>
        <v>27</v>
      </c>
      <c r="K31" s="133"/>
      <c r="L31" s="133">
        <f>SUM(L3:L30)</f>
        <v>0</v>
      </c>
      <c r="M31" s="352"/>
      <c r="N31" s="579" t="str">
        <f t="shared" si="1"/>
        <v/>
      </c>
      <c r="O31" s="133"/>
      <c r="P31" s="133"/>
      <c r="Q31" s="133">
        <f>SUM(Q3:Q30)</f>
        <v>0</v>
      </c>
      <c r="R31" s="522"/>
      <c r="S31" s="54"/>
      <c r="T31" s="54"/>
      <c r="U31" s="54"/>
      <c r="V31" s="54"/>
      <c r="W31" s="54"/>
      <c r="X31" s="54"/>
      <c r="Y31" s="54"/>
      <c r="Z31" s="54"/>
    </row>
    <row r="32" spans="1:26" ht="49" thickBot="1" x14ac:dyDescent="0.25">
      <c r="A32" s="54"/>
      <c r="B32" s="54"/>
      <c r="C32" s="54"/>
      <c r="D32" s="54"/>
      <c r="E32" s="54"/>
      <c r="F32" s="54"/>
      <c r="G32" s="54"/>
      <c r="H32" s="54"/>
      <c r="I32" s="54"/>
      <c r="J32" s="54"/>
      <c r="K32" s="54"/>
      <c r="L32" s="54"/>
      <c r="M32" s="528"/>
      <c r="N32" s="54"/>
      <c r="O32" s="54"/>
      <c r="P32" s="54"/>
      <c r="Q32" s="54"/>
      <c r="R32" s="54"/>
      <c r="S32" s="210" t="s">
        <v>474</v>
      </c>
      <c r="T32" s="211" t="s">
        <v>192</v>
      </c>
      <c r="U32" s="574"/>
      <c r="V32" s="212" t="s">
        <v>195</v>
      </c>
      <c r="W32" s="212" t="s">
        <v>475</v>
      </c>
      <c r="X32" s="212" t="s">
        <v>477</v>
      </c>
      <c r="Y32" s="212" t="s">
        <v>478</v>
      </c>
      <c r="Z32" s="213" t="s">
        <v>476</v>
      </c>
    </row>
    <row r="33" spans="1:26" ht="49" thickBot="1" x14ac:dyDescent="0.25">
      <c r="A33" s="54"/>
      <c r="B33" s="54"/>
      <c r="C33" s="54"/>
      <c r="D33" s="54"/>
      <c r="E33" s="54"/>
      <c r="F33" s="54"/>
      <c r="G33" s="54"/>
      <c r="H33" s="54"/>
      <c r="I33" s="54"/>
      <c r="J33" s="54"/>
      <c r="K33" s="54"/>
      <c r="L33" s="54"/>
      <c r="M33" s="528"/>
      <c r="N33" s="54"/>
      <c r="O33" s="54"/>
      <c r="P33" s="54"/>
      <c r="Q33" s="54"/>
      <c r="R33" s="54"/>
      <c r="S33" s="834">
        <f>SUM(X33:X38)/(SUM(X33:X38)+(SUM(Y33:Y38)))</f>
        <v>0</v>
      </c>
      <c r="T33" s="840" t="s">
        <v>417</v>
      </c>
      <c r="U33" s="671">
        <v>1</v>
      </c>
      <c r="V33" s="597" t="s">
        <v>496</v>
      </c>
      <c r="W33" s="137" t="s">
        <v>163</v>
      </c>
      <c r="X33" s="138">
        <f>Q3</f>
        <v>0</v>
      </c>
      <c r="Y33" s="139">
        <f>6-X33</f>
        <v>6</v>
      </c>
      <c r="Z33" s="150">
        <f>X33/6</f>
        <v>0</v>
      </c>
    </row>
    <row r="34" spans="1:26" ht="33" thickBot="1" x14ac:dyDescent="0.25">
      <c r="A34" s="54"/>
      <c r="B34" s="54"/>
      <c r="C34" s="54"/>
      <c r="D34" s="54"/>
      <c r="E34" s="54"/>
      <c r="F34" s="54"/>
      <c r="G34" s="54"/>
      <c r="H34" s="54"/>
      <c r="I34" s="54"/>
      <c r="J34" s="54"/>
      <c r="K34" s="54"/>
      <c r="L34" s="54"/>
      <c r="M34" s="528"/>
      <c r="N34" s="54"/>
      <c r="O34" s="54"/>
      <c r="P34" s="54"/>
      <c r="Q34" s="54"/>
      <c r="R34" s="54"/>
      <c r="S34" s="835"/>
      <c r="T34" s="841"/>
      <c r="U34" s="671">
        <v>2</v>
      </c>
      <c r="V34" s="220" t="s">
        <v>420</v>
      </c>
      <c r="W34" s="141" t="s">
        <v>164</v>
      </c>
      <c r="X34" s="142">
        <f>Q9</f>
        <v>0</v>
      </c>
      <c r="Y34" s="142">
        <f>2-X34</f>
        <v>2</v>
      </c>
      <c r="Z34" s="143">
        <f>X34/2</f>
        <v>0</v>
      </c>
    </row>
    <row r="35" spans="1:26" ht="33" thickBot="1" x14ac:dyDescent="0.25">
      <c r="A35" s="54"/>
      <c r="B35" s="54"/>
      <c r="C35" s="54"/>
      <c r="D35" s="54"/>
      <c r="E35" s="54"/>
      <c r="F35" s="54"/>
      <c r="G35" s="54"/>
      <c r="H35" s="54"/>
      <c r="I35" s="54"/>
      <c r="J35" s="54"/>
      <c r="K35" s="54"/>
      <c r="L35" s="54"/>
      <c r="M35" s="528"/>
      <c r="N35" s="54"/>
      <c r="O35" s="54"/>
      <c r="P35" s="54"/>
      <c r="Q35" s="54"/>
      <c r="R35" s="54"/>
      <c r="S35" s="835"/>
      <c r="T35" s="841"/>
      <c r="U35" s="671">
        <v>3</v>
      </c>
      <c r="V35" s="220" t="s">
        <v>421</v>
      </c>
      <c r="W35" s="141" t="s">
        <v>141</v>
      </c>
      <c r="X35" s="142">
        <f>Q11</f>
        <v>0</v>
      </c>
      <c r="Y35" s="142">
        <f>1-X35</f>
        <v>1</v>
      </c>
      <c r="Z35" s="143">
        <f>X35/1</f>
        <v>0</v>
      </c>
    </row>
    <row r="36" spans="1:26" ht="65.5" customHeight="1" thickBot="1" x14ac:dyDescent="0.25">
      <c r="A36" s="54"/>
      <c r="B36" s="54"/>
      <c r="C36" s="54"/>
      <c r="D36" s="54"/>
      <c r="E36" s="54"/>
      <c r="F36" s="54"/>
      <c r="G36" s="54"/>
      <c r="H36" s="54"/>
      <c r="I36" s="54"/>
      <c r="J36" s="54"/>
      <c r="K36" s="54"/>
      <c r="L36" s="54"/>
      <c r="M36" s="528"/>
      <c r="N36" s="54"/>
      <c r="O36" s="54"/>
      <c r="P36" s="54"/>
      <c r="Q36" s="54"/>
      <c r="R36" s="54"/>
      <c r="S36" s="835"/>
      <c r="T36" s="841"/>
      <c r="U36" s="671">
        <v>4</v>
      </c>
      <c r="V36" s="581" t="s">
        <v>422</v>
      </c>
      <c r="W36" s="141" t="s">
        <v>165</v>
      </c>
      <c r="X36" s="142">
        <f>Q12</f>
        <v>0</v>
      </c>
      <c r="Y36" s="142">
        <f>2-X36</f>
        <v>2</v>
      </c>
      <c r="Z36" s="143">
        <f>X36/2</f>
        <v>0</v>
      </c>
    </row>
    <row r="37" spans="1:26" ht="49" thickBot="1" x14ac:dyDescent="0.25">
      <c r="A37" s="54"/>
      <c r="B37" s="54"/>
      <c r="C37" s="54"/>
      <c r="D37" s="54"/>
      <c r="E37" s="54"/>
      <c r="F37" s="54"/>
      <c r="G37" s="54"/>
      <c r="H37" s="54"/>
      <c r="I37" s="54"/>
      <c r="J37" s="54"/>
      <c r="K37" s="54"/>
      <c r="L37" s="54"/>
      <c r="M37" s="528"/>
      <c r="N37" s="54"/>
      <c r="O37" s="54"/>
      <c r="P37" s="54"/>
      <c r="Q37" s="54"/>
      <c r="R37" s="54"/>
      <c r="S37" s="835"/>
      <c r="T37" s="841"/>
      <c r="U37" s="671">
        <v>5</v>
      </c>
      <c r="V37" s="220" t="s">
        <v>423</v>
      </c>
      <c r="W37" s="216" t="s">
        <v>166</v>
      </c>
      <c r="X37" s="142">
        <f>Q14</f>
        <v>0</v>
      </c>
      <c r="Y37" s="142">
        <f>2-X37</f>
        <v>2</v>
      </c>
      <c r="Z37" s="143">
        <f>X37/2</f>
        <v>0</v>
      </c>
    </row>
    <row r="38" spans="1:26" ht="49" thickBot="1" x14ac:dyDescent="0.25">
      <c r="A38" s="54"/>
      <c r="B38" s="54"/>
      <c r="C38" s="54"/>
      <c r="D38" s="54"/>
      <c r="E38" s="54"/>
      <c r="F38" s="54"/>
      <c r="G38" s="54"/>
      <c r="H38" s="54"/>
      <c r="I38" s="54"/>
      <c r="J38" s="54"/>
      <c r="K38" s="54"/>
      <c r="L38" s="54"/>
      <c r="M38" s="528"/>
      <c r="N38" s="54"/>
      <c r="O38" s="54"/>
      <c r="P38" s="54"/>
      <c r="Q38" s="54"/>
      <c r="R38" s="54"/>
      <c r="S38" s="836"/>
      <c r="T38" s="842"/>
      <c r="U38" s="539">
        <v>6</v>
      </c>
      <c r="V38" s="603" t="s">
        <v>424</v>
      </c>
      <c r="W38" s="529" t="s">
        <v>167</v>
      </c>
      <c r="X38" s="145">
        <f>Q16</f>
        <v>0</v>
      </c>
      <c r="Y38" s="415">
        <f>4-X38</f>
        <v>4</v>
      </c>
      <c r="Z38" s="416">
        <f>X38/4</f>
        <v>0</v>
      </c>
    </row>
    <row r="39" spans="1:26" ht="81" customHeight="1" thickBot="1" x14ac:dyDescent="0.25">
      <c r="A39" s="54"/>
      <c r="B39" s="54"/>
      <c r="C39" s="54"/>
      <c r="D39" s="54"/>
      <c r="E39" s="54"/>
      <c r="F39" s="54"/>
      <c r="G39" s="54"/>
      <c r="H39" s="54"/>
      <c r="I39" s="54"/>
      <c r="J39" s="54"/>
      <c r="K39" s="54"/>
      <c r="L39" s="54"/>
      <c r="M39" s="528"/>
      <c r="N39" s="54"/>
      <c r="O39" s="54"/>
      <c r="P39" s="54"/>
      <c r="Q39" s="54"/>
      <c r="R39" s="54"/>
      <c r="S39" s="834">
        <f>SUM(X39:X43)/(SUM(X39:X43)+(SUM(Y39:Y43)))</f>
        <v>0</v>
      </c>
      <c r="T39" s="837" t="s">
        <v>495</v>
      </c>
      <c r="U39" s="671">
        <v>7</v>
      </c>
      <c r="V39" s="597" t="s">
        <v>497</v>
      </c>
      <c r="W39" s="137" t="s">
        <v>144</v>
      </c>
      <c r="X39" s="139">
        <f>Q20</f>
        <v>0</v>
      </c>
      <c r="Y39" s="530">
        <f>4-X39</f>
        <v>4</v>
      </c>
      <c r="Z39" s="531">
        <f>X39/4</f>
        <v>0</v>
      </c>
    </row>
    <row r="40" spans="1:26" ht="49" thickBot="1" x14ac:dyDescent="0.25">
      <c r="A40" s="54"/>
      <c r="B40" s="54"/>
      <c r="C40" s="54"/>
      <c r="D40" s="54"/>
      <c r="E40" s="54"/>
      <c r="F40" s="54"/>
      <c r="G40" s="54"/>
      <c r="H40" s="54"/>
      <c r="I40" s="54"/>
      <c r="J40" s="54"/>
      <c r="K40" s="54"/>
      <c r="L40" s="54"/>
      <c r="M40" s="528"/>
      <c r="N40" s="54"/>
      <c r="O40" s="54"/>
      <c r="P40" s="54"/>
      <c r="Q40" s="54"/>
      <c r="R40" s="54"/>
      <c r="S40" s="835"/>
      <c r="T40" s="838"/>
      <c r="U40" s="671">
        <v>8</v>
      </c>
      <c r="V40" s="219" t="s">
        <v>425</v>
      </c>
      <c r="W40" s="141" t="s">
        <v>168</v>
      </c>
      <c r="X40" s="142">
        <f>Q24</f>
        <v>0</v>
      </c>
      <c r="Y40" s="142">
        <f>2-X40</f>
        <v>2</v>
      </c>
      <c r="Z40" s="420">
        <f>X40/2</f>
        <v>0</v>
      </c>
    </row>
    <row r="41" spans="1:26" ht="72.5" customHeight="1" thickBot="1" x14ac:dyDescent="0.25">
      <c r="A41" s="54"/>
      <c r="B41" s="54"/>
      <c r="C41" s="54"/>
      <c r="D41" s="54"/>
      <c r="E41" s="54"/>
      <c r="F41" s="54"/>
      <c r="G41" s="54"/>
      <c r="H41" s="54"/>
      <c r="I41" s="54"/>
      <c r="J41" s="54"/>
      <c r="K41" s="54"/>
      <c r="L41" s="54"/>
      <c r="M41" s="528"/>
      <c r="N41" s="54"/>
      <c r="O41" s="54"/>
      <c r="P41" s="54"/>
      <c r="Q41" s="54"/>
      <c r="R41" s="54"/>
      <c r="S41" s="835"/>
      <c r="T41" s="838"/>
      <c r="U41" s="671">
        <v>9</v>
      </c>
      <c r="V41" s="219" t="s">
        <v>426</v>
      </c>
      <c r="W41" s="141" t="s">
        <v>169</v>
      </c>
      <c r="X41" s="142">
        <f>Q26</f>
        <v>0</v>
      </c>
      <c r="Y41" s="142">
        <f>2-X41</f>
        <v>2</v>
      </c>
      <c r="Z41" s="420">
        <f>X41/2</f>
        <v>0</v>
      </c>
    </row>
    <row r="42" spans="1:26" ht="33" thickBot="1" x14ac:dyDescent="0.25">
      <c r="A42" s="54"/>
      <c r="B42" s="54"/>
      <c r="C42" s="54"/>
      <c r="D42" s="54"/>
      <c r="E42" s="54"/>
      <c r="F42" s="54"/>
      <c r="G42" s="54"/>
      <c r="H42" s="54"/>
      <c r="I42" s="54"/>
      <c r="J42" s="54"/>
      <c r="K42" s="54"/>
      <c r="L42" s="54"/>
      <c r="M42" s="528"/>
      <c r="N42" s="54"/>
      <c r="O42" s="54"/>
      <c r="P42" s="54"/>
      <c r="Q42" s="54"/>
      <c r="R42" s="54"/>
      <c r="S42" s="835"/>
      <c r="T42" s="838"/>
      <c r="U42" s="671">
        <v>10</v>
      </c>
      <c r="V42" s="220" t="s">
        <v>427</v>
      </c>
      <c r="W42" s="141" t="s">
        <v>145</v>
      </c>
      <c r="X42" s="142">
        <f>Q28</f>
        <v>0</v>
      </c>
      <c r="Y42" s="410">
        <f>2-X42</f>
        <v>2</v>
      </c>
      <c r="Z42" s="420">
        <f>X42/2</f>
        <v>0</v>
      </c>
    </row>
    <row r="43" spans="1:26" ht="49" thickBot="1" x14ac:dyDescent="0.25">
      <c r="A43" s="54"/>
      <c r="B43" s="54"/>
      <c r="C43" s="54"/>
      <c r="D43" s="54"/>
      <c r="E43" s="54"/>
      <c r="F43" s="54"/>
      <c r="G43" s="54"/>
      <c r="H43" s="54"/>
      <c r="I43" s="54"/>
      <c r="J43" s="54"/>
      <c r="K43" s="54"/>
      <c r="L43" s="54"/>
      <c r="M43" s="528"/>
      <c r="N43" s="54"/>
      <c r="O43" s="54"/>
      <c r="P43" s="54"/>
      <c r="Q43" s="54"/>
      <c r="R43" s="54"/>
      <c r="S43" s="836"/>
      <c r="T43" s="839"/>
      <c r="U43" s="671">
        <v>11</v>
      </c>
      <c r="V43" s="604" t="s">
        <v>428</v>
      </c>
      <c r="W43" s="532">
        <v>28</v>
      </c>
      <c r="X43" s="217">
        <f>Q30</f>
        <v>0</v>
      </c>
      <c r="Y43" s="533">
        <f>1-X43</f>
        <v>1</v>
      </c>
      <c r="Z43" s="148">
        <f>X43/1</f>
        <v>0</v>
      </c>
    </row>
    <row r="44" spans="1:26" ht="17" thickBot="1" x14ac:dyDescent="0.25">
      <c r="A44" s="54"/>
      <c r="B44" s="54"/>
      <c r="C44" s="54"/>
      <c r="D44" s="54"/>
      <c r="E44" s="54"/>
      <c r="F44" s="54"/>
      <c r="G44" s="54"/>
      <c r="H44" s="54"/>
      <c r="I44" s="54"/>
      <c r="J44" s="54"/>
      <c r="K44" s="54"/>
      <c r="L44" s="54"/>
      <c r="M44" s="528"/>
      <c r="N44" s="54"/>
      <c r="O44" s="54"/>
      <c r="P44" s="54"/>
      <c r="Q44" s="54"/>
      <c r="R44" s="54"/>
      <c r="S44" s="534">
        <f>SUM(X44:X44)/(SUM(X44:X44)+(SUM(Y44:Y44)))</f>
        <v>0</v>
      </c>
      <c r="T44" s="535" t="s">
        <v>142</v>
      </c>
      <c r="U44" s="421"/>
      <c r="V44" s="422"/>
      <c r="W44" s="422"/>
      <c r="X44" s="423">
        <f>SUM(X33:X43)</f>
        <v>0</v>
      </c>
      <c r="Y44" s="226">
        <f>SUM(Y33:Y43)</f>
        <v>28</v>
      </c>
      <c r="Z44" s="227"/>
    </row>
    <row r="45" spans="1:26" ht="15" customHeight="1" x14ac:dyDescent="0.2"/>
    <row r="46" spans="1:26" ht="15" customHeight="1" x14ac:dyDescent="0.2"/>
    <row r="47" spans="1:26" ht="16" customHeight="1" x14ac:dyDescent="0.2"/>
    <row r="48" spans="1:2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sheetData>
  <mergeCells count="48">
    <mergeCell ref="C20:C30"/>
    <mergeCell ref="Q20:Q23"/>
    <mergeCell ref="E20:E23"/>
    <mergeCell ref="E24:E25"/>
    <mergeCell ref="E26:E27"/>
    <mergeCell ref="E28:E29"/>
    <mergeCell ref="F26:F27"/>
    <mergeCell ref="F24:F25"/>
    <mergeCell ref="F20:F23"/>
    <mergeCell ref="F28:F29"/>
    <mergeCell ref="Q9:Q10"/>
    <mergeCell ref="L9:L10"/>
    <mergeCell ref="A3:A30"/>
    <mergeCell ref="B3:B19"/>
    <mergeCell ref="B20:B30"/>
    <mergeCell ref="L24:L25"/>
    <mergeCell ref="Q28:Q29"/>
    <mergeCell ref="Q26:Q27"/>
    <mergeCell ref="Q24:Q25"/>
    <mergeCell ref="F9:F10"/>
    <mergeCell ref="F12:F13"/>
    <mergeCell ref="Q12:Q13"/>
    <mergeCell ref="F16:F19"/>
    <mergeCell ref="D3:D19"/>
    <mergeCell ref="Q3:Q8"/>
    <mergeCell ref="D20:D30"/>
    <mergeCell ref="L12:L13"/>
    <mergeCell ref="C1:L1"/>
    <mergeCell ref="L14:L15"/>
    <mergeCell ref="C3:C19"/>
    <mergeCell ref="F3:F8"/>
    <mergeCell ref="L3:L8"/>
    <mergeCell ref="E3:E8"/>
    <mergeCell ref="E9:E10"/>
    <mergeCell ref="E12:E13"/>
    <mergeCell ref="E14:E15"/>
    <mergeCell ref="E16:E19"/>
    <mergeCell ref="F14:F15"/>
    <mergeCell ref="Q14:Q15"/>
    <mergeCell ref="Q16:Q19"/>
    <mergeCell ref="L16:L19"/>
    <mergeCell ref="S39:S43"/>
    <mergeCell ref="T39:T43"/>
    <mergeCell ref="L20:L23"/>
    <mergeCell ref="L26:L27"/>
    <mergeCell ref="L28:L29"/>
    <mergeCell ref="S33:S38"/>
    <mergeCell ref="T33:T38"/>
  </mergeCells>
  <conditionalFormatting sqref="S33">
    <cfRule type="cellIs" dxfId="44" priority="11" operator="greaterThan">
      <formula>0.8999</formula>
    </cfRule>
    <cfRule type="cellIs" dxfId="43" priority="12" operator="between">
      <formula>0.7</formula>
      <formula>0.8999</formula>
    </cfRule>
    <cfRule type="cellIs" dxfId="42" priority="13" operator="between">
      <formula>0.5</formula>
      <formula>0.6999</formula>
    </cfRule>
    <cfRule type="cellIs" dxfId="41" priority="14" operator="between">
      <formula>0.3</formula>
      <formula>0.4999</formula>
    </cfRule>
    <cfRule type="cellIs" dxfId="40" priority="15" operator="between">
      <formula>0</formula>
      <formula>0.2999</formula>
    </cfRule>
  </conditionalFormatting>
  <conditionalFormatting sqref="S39">
    <cfRule type="cellIs" dxfId="39" priority="6" operator="greaterThan">
      <formula>0.8999</formula>
    </cfRule>
    <cfRule type="cellIs" dxfId="38" priority="7" operator="between">
      <formula>0.7</formula>
      <formula>0.8999</formula>
    </cfRule>
    <cfRule type="cellIs" dxfId="37" priority="8" operator="between">
      <formula>0.5</formula>
      <formula>0.6999</formula>
    </cfRule>
    <cfRule type="cellIs" dxfId="36" priority="9" operator="between">
      <formula>0.3</formula>
      <formula>0.4999</formula>
    </cfRule>
    <cfRule type="cellIs" dxfId="35" priority="10" operator="between">
      <formula>0</formula>
      <formula>0.2999</formula>
    </cfRule>
  </conditionalFormatting>
  <conditionalFormatting sqref="S44">
    <cfRule type="cellIs" dxfId="34" priority="1" operator="greaterThan">
      <formula>0.8999</formula>
    </cfRule>
    <cfRule type="cellIs" dxfId="33" priority="2" operator="between">
      <formula>0.7</formula>
      <formula>0.8999</formula>
    </cfRule>
    <cfRule type="cellIs" dxfId="32" priority="3" operator="between">
      <formula>0.5</formula>
      <formula>0.6999</formula>
    </cfRule>
    <cfRule type="cellIs" dxfId="31" priority="4" operator="between">
      <formula>0.3</formula>
      <formula>0.4999</formula>
    </cfRule>
    <cfRule type="cellIs" dxfId="30" priority="5" operator="between">
      <formula>0</formula>
      <formula>0.2999</formula>
    </cfRule>
  </conditionalFormatting>
  <conditionalFormatting sqref="Z33:Z43">
    <cfRule type="cellIs" dxfId="29" priority="16" operator="greaterThan">
      <formula>0.8999</formula>
    </cfRule>
    <cfRule type="cellIs" dxfId="28" priority="18" operator="between">
      <formula>0.7</formula>
      <formula>0.8999</formula>
    </cfRule>
    <cfRule type="cellIs" dxfId="27" priority="19" operator="between">
      <formula>0.5</formula>
      <formula>0.6999</formula>
    </cfRule>
    <cfRule type="cellIs" dxfId="26" priority="20" operator="between">
      <formula>0.3</formula>
      <formula>0.4999</formula>
    </cfRule>
    <cfRule type="cellIs" dxfId="25" priority="21" operator="between">
      <formula>0</formula>
      <formula>0.2999</formula>
    </cfRule>
  </conditionalFormatting>
  <dataValidations count="1">
    <dataValidation type="list" allowBlank="1" showInputMessage="1" showErrorMessage="1" sqref="K3:K30 M3:M30" xr:uid="{625E7939-2E9C-4EEB-94E2-DE433903EE27}">
      <formula1>"YA, TIDAK"</formula1>
    </dataValidation>
  </dataValidations>
  <pageMargins left="0.7" right="0.7" top="0.75" bottom="0.75" header="0.3" footer="0.3"/>
  <pageSetup orientation="portrait" horizontalDpi="300" verticalDpi="300"/>
  <ignoredErrors>
    <ignoredError sqref="Y35:Z35" formula="1"/>
    <ignoredError sqref="W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0F5AF816E485449862D84BAFDA8E0E" ma:contentTypeVersion="4" ma:contentTypeDescription="Create a new document." ma:contentTypeScope="" ma:versionID="02ba15613ae12f722e803ddd179dc150">
  <xsd:schema xmlns:xsd="http://www.w3.org/2001/XMLSchema" xmlns:xs="http://www.w3.org/2001/XMLSchema" xmlns:p="http://schemas.microsoft.com/office/2006/metadata/properties" xmlns:ns2="27cfade1-b8d0-4710-a4f7-926d27f1794f" targetNamespace="http://schemas.microsoft.com/office/2006/metadata/properties" ma:root="true" ma:fieldsID="09b50e5d76264da56720d50e47709511" ns2:_="">
    <xsd:import namespace="27cfade1-b8d0-4710-a4f7-926d27f179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fade1-b8d0-4710-a4f7-926d27f17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55D20-7459-42CA-B69B-0231BA64D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fade1-b8d0-4710-a4f7-926d27f17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688B6-3B08-440A-8CA6-A5A05A9DD864}">
  <ds:schemaRefs>
    <ds:schemaRef ds:uri="http://purl.org/dc/terms/"/>
    <ds:schemaRef ds:uri="http://schemas.openxmlformats.org/package/2006/metadata/core-properties"/>
    <ds:schemaRef ds:uri="27cfade1-b8d0-4710-a4f7-926d27f1794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11FBFF9-0DBC-4380-B3F6-94BE1EEE4D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Dasbor</vt:lpstr>
      <vt:lpstr>C1 - Perencanaan</vt:lpstr>
      <vt:lpstr>C2 - Kerangka Kebijakan dan Huk</vt:lpstr>
      <vt:lpstr>C3 - Manajemen Keuangan</vt:lpstr>
      <vt:lpstr>C4 - Service Delivery(original)</vt:lpstr>
      <vt:lpstr>C6 Private Sector Engagmnt</vt:lpstr>
      <vt:lpstr>Gender Equity</vt:lpstr>
      <vt:lpstr>C4 - Pemberian Layanan</vt:lpstr>
      <vt:lpstr>C6 - Keterlibatan Masyarakat</vt:lpstr>
      <vt:lpstr>C5 - Sumber Daya Manusia</vt:lpstr>
      <vt:lpstr>Dasbor!OLE_LINK1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Pincus</dc:creator>
  <cp:keywords/>
  <dc:description/>
  <cp:lastModifiedBy>Stephanie Foerster</cp:lastModifiedBy>
  <cp:revision/>
  <dcterms:created xsi:type="dcterms:W3CDTF">2020-10-06T18:52:55Z</dcterms:created>
  <dcterms:modified xsi:type="dcterms:W3CDTF">2024-10-08T14:25:08Z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0x010100260F5AF816E485449862D84BAFDA8E0E</vt:lpwstr>
  </property>
</Properties>
</file>